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地産地消電卓 (国内)" sheetId="1" r:id="rId1"/>
    <sheet name="地産地消電卓（輸入）" sheetId="2" r:id="rId2"/>
  </sheets>
  <definedNames>
    <definedName name="_xlnm.Print_Area" localSheetId="0">'地産地消電卓 (国内)'!$A$1:$L$25</definedName>
    <definedName name="_xlnm.Print_Area" localSheetId="1">'地産地消電卓（輸入）'!$A$1:$L$25</definedName>
  </definedNames>
  <calcPr fullCalcOnLoad="1"/>
</workbook>
</file>

<file path=xl/sharedStrings.xml><?xml version="1.0" encoding="utf-8"?>
<sst xmlns="http://schemas.openxmlformats.org/spreadsheetml/2006/main" count="128" uniqueCount="80">
  <si>
    <t>宮古</t>
  </si>
  <si>
    <t>久慈</t>
  </si>
  <si>
    <t>釜石</t>
  </si>
  <si>
    <t>大船渡</t>
  </si>
  <si>
    <t>八戸</t>
  </si>
  <si>
    <t>石巻</t>
  </si>
  <si>
    <t>新潟</t>
  </si>
  <si>
    <t>釧路</t>
  </si>
  <si>
    <t>東京</t>
  </si>
  <si>
    <t>金沢</t>
  </si>
  <si>
    <t>静岡焼津</t>
  </si>
  <si>
    <t>名古屋</t>
  </si>
  <si>
    <t>大阪</t>
  </si>
  <si>
    <t>鳥取境港</t>
  </si>
  <si>
    <t>福岡</t>
  </si>
  <si>
    <t>鹿児島</t>
  </si>
  <si>
    <t>千葉</t>
  </si>
  <si>
    <t>茨城</t>
  </si>
  <si>
    <t>群馬</t>
  </si>
  <si>
    <t>福島</t>
  </si>
  <si>
    <t>大分</t>
  </si>
  <si>
    <t>札幌</t>
  </si>
  <si>
    <t>中国（北京）</t>
  </si>
  <si>
    <t>中国（上海）</t>
  </si>
  <si>
    <t>中国（香港）</t>
  </si>
  <si>
    <t>秋田</t>
  </si>
  <si>
    <t>青森</t>
  </si>
  <si>
    <t>仙台</t>
  </si>
  <si>
    <t>山形</t>
  </si>
  <si>
    <t>宮崎</t>
  </si>
  <si>
    <t>熊本</t>
  </si>
  <si>
    <t>韓国</t>
  </si>
  <si>
    <t>ピーマン（1袋）</t>
  </si>
  <si>
    <t>タイ</t>
  </si>
  <si>
    <t>フィリピン</t>
  </si>
  <si>
    <t>マレーシア</t>
  </si>
  <si>
    <t>シンガポール</t>
  </si>
  <si>
    <t>オーストラリア</t>
  </si>
  <si>
    <t>アメリカ（ニューヨーク）</t>
  </si>
  <si>
    <t>アメリカ（ワシントン）</t>
  </si>
  <si>
    <t>カナダ</t>
  </si>
  <si>
    <t>ブラジル</t>
  </si>
  <si>
    <t>ロシア</t>
  </si>
  <si>
    <t>フランス</t>
  </si>
  <si>
    <t>チリ</t>
  </si>
  <si>
    <t>ニュージーランド</t>
  </si>
  <si>
    <t>高知・広島</t>
  </si>
  <si>
    <t>ｇ</t>
  </si>
  <si>
    <t>ｋｇ</t>
  </si>
  <si>
    <t>お肉（１パック・500ｇ）</t>
  </si>
  <si>
    <t>ピーマン（1個・30ｇ）</t>
  </si>
  <si>
    <t>生しいたけ（１袋・100ｇ）</t>
  </si>
  <si>
    <t>きゅうり（１本・130ｇ）</t>
  </si>
  <si>
    <t>ほうれんそう（１束・170ｇ）</t>
  </si>
  <si>
    <t>トマト（１個・280ｇ）</t>
  </si>
  <si>
    <t>りんご(１個・300ｇ）</t>
  </si>
  <si>
    <t>レタス（１玉・600ｇ）</t>
  </si>
  <si>
    <t>大根（１本・1000ｇ）</t>
  </si>
  <si>
    <t>キャベツ（１玉・1250ｇ）</t>
  </si>
  <si>
    <t>鮭（１尾・3ｋｇ）</t>
  </si>
  <si>
    <t>りんご(１箱・10ｋｇ）</t>
  </si>
  <si>
    <t>米（１袋・5ｋｇ）</t>
  </si>
  <si>
    <t>ｇ</t>
  </si>
  <si>
    <t>ｋｇ</t>
  </si>
  <si>
    <t>タイ</t>
  </si>
  <si>
    <t>フィリピン</t>
  </si>
  <si>
    <t>マレーシア</t>
  </si>
  <si>
    <t>シンガポール</t>
  </si>
  <si>
    <t>ロシア</t>
  </si>
  <si>
    <t>カナダ</t>
  </si>
  <si>
    <t>オーストラリア</t>
  </si>
  <si>
    <t>ニュージーランド</t>
  </si>
  <si>
    <t>フランス</t>
  </si>
  <si>
    <t>アメリカ（ニューヨーク）</t>
  </si>
  <si>
    <t>アメリカ（ワシントン）</t>
  </si>
  <si>
    <t>チリ</t>
  </si>
  <si>
    <t>ブラジル</t>
  </si>
  <si>
    <t>鳥取</t>
  </si>
  <si>
    <t>静岡</t>
  </si>
  <si>
    <t>オーストラリア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</si>
</sst>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;_㐀"/>
    <numFmt numFmtId="183" formatCode="0;_䀀"/>
    <numFmt numFmtId="184" formatCode="#,##0_);[Red]\(#,##0\)"/>
    <numFmt numFmtId="185" formatCode="#,##0_ ;[Red]\-#,##0\ "/>
    <numFmt numFmtId="186" formatCode="0.0000000_ "/>
    <numFmt numFmtId="187" formatCode="0.00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&quot;日&quot;h&quot;時間&quot;m&quot;分&quot;"/>
    <numFmt numFmtId="193" formatCode="d&quot;日&quot;h&quot;時間&quot;mm&quot;分&quot;"/>
    <numFmt numFmtId="194" formatCode="[&lt;=999]000;[&lt;=9999]000\-00;000\-0000"/>
    <numFmt numFmtId="195" formatCode="d&quot;日&quot;h&quot;時間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Times New Roman"/>
      <family val="1"/>
    </font>
    <font>
      <sz val="48"/>
      <name val="ＭＳ Ｐゴシック"/>
      <family val="3"/>
    </font>
    <font>
      <b/>
      <sz val="48"/>
      <color indexed="8"/>
      <name val="HGS創英角ｺﾞｼｯｸUB"/>
      <family val="3"/>
    </font>
    <font>
      <sz val="48"/>
      <name val="HGS創英角ﾎﾟｯﾌﾟ体"/>
      <family val="3"/>
    </font>
    <font>
      <b/>
      <sz val="16"/>
      <color indexed="8"/>
      <name val="ＭＳ Ｐゴシック"/>
      <family val="3"/>
    </font>
    <font>
      <sz val="60"/>
      <name val="ＭＳ Ｐゴシック"/>
      <family val="3"/>
    </font>
    <font>
      <sz val="24"/>
      <name val="ＭＳ Ｐゴシック"/>
      <family val="3"/>
    </font>
    <font>
      <b/>
      <sz val="48"/>
      <color indexed="8"/>
      <name val="HGP創英角ｺﾞｼｯｸUB"/>
      <family val="3"/>
    </font>
    <font>
      <b/>
      <sz val="10.5"/>
      <color indexed="8"/>
      <name val="HGP創英角ｺﾞｼｯｸUB"/>
      <family val="3"/>
    </font>
    <font>
      <b/>
      <sz val="60"/>
      <name val="ＭＳ Ｐゴシック"/>
      <family val="3"/>
    </font>
    <font>
      <sz val="9"/>
      <name val="MS UI Gothic"/>
      <family val="3"/>
    </font>
    <font>
      <sz val="11"/>
      <color indexed="8"/>
      <name val="Tahoma"/>
      <family val="2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181" fontId="7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Alignment="1">
      <alignment vertical="center" shrinkToFit="1"/>
    </xf>
    <xf numFmtId="0" fontId="0" fillId="2" borderId="0" xfId="0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9" fontId="0" fillId="2" borderId="0" xfId="0" applyNumberFormat="1" applyFill="1" applyAlignment="1">
      <alignment vertical="center" wrapText="1"/>
    </xf>
    <xf numFmtId="0" fontId="13" fillId="2" borderId="0" xfId="0" applyFont="1" applyFill="1" applyAlignment="1">
      <alignment vertical="top" wrapText="1"/>
    </xf>
    <xf numFmtId="0" fontId="0" fillId="0" borderId="0" xfId="0" applyNumberFormat="1" applyAlignment="1">
      <alignment vertical="center"/>
    </xf>
    <xf numFmtId="195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181" fontId="7" fillId="0" borderId="0" xfId="0" applyNumberFormat="1" applyFont="1" applyAlignment="1">
      <alignment horizontal="left" vertical="center" shrinkToFit="1"/>
    </xf>
    <xf numFmtId="181" fontId="7" fillId="0" borderId="0" xfId="0" applyNumberFormat="1" applyFont="1" applyAlignment="1">
      <alignment vertical="center"/>
    </xf>
    <xf numFmtId="185" fontId="7" fillId="0" borderId="0" xfId="0" applyNumberFormat="1" applyFont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4" borderId="0" xfId="0" applyFont="1" applyFill="1" applyAlignment="1">
      <alignment horizontal="center" vertical="center" shrinkToFit="1"/>
    </xf>
    <xf numFmtId="176" fontId="3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0" fillId="2" borderId="0" xfId="0" applyFill="1" applyAlignment="1">
      <alignment vertical="center" wrapText="1"/>
    </xf>
    <xf numFmtId="185" fontId="11" fillId="0" borderId="0" xfId="0" applyNumberFormat="1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12</xdr:row>
      <xdr:rowOff>76200</xdr:rowOff>
    </xdr:from>
    <xdr:to>
      <xdr:col>3</xdr:col>
      <xdr:colOff>514350</xdr:colOff>
      <xdr:row>13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210175"/>
          <a:ext cx="22764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10</xdr:row>
      <xdr:rowOff>333375</xdr:rowOff>
    </xdr:from>
    <xdr:to>
      <xdr:col>3</xdr:col>
      <xdr:colOff>600075</xdr:colOff>
      <xdr:row>11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762375"/>
          <a:ext cx="2286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171450</xdr:rowOff>
    </xdr:from>
    <xdr:to>
      <xdr:col>7</xdr:col>
      <xdr:colOff>1123950</xdr:colOff>
      <xdr:row>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342900"/>
          <a:ext cx="4552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14</xdr:row>
      <xdr:rowOff>238125</xdr:rowOff>
    </xdr:from>
    <xdr:to>
      <xdr:col>11</xdr:col>
      <xdr:colOff>371475</xdr:colOff>
      <xdr:row>18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24875" y="7381875"/>
          <a:ext cx="2171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14</xdr:row>
      <xdr:rowOff>19050</xdr:rowOff>
    </xdr:from>
    <xdr:to>
      <xdr:col>7</xdr:col>
      <xdr:colOff>352425</xdr:colOff>
      <xdr:row>19</xdr:row>
      <xdr:rowOff>171450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33825" y="7162800"/>
          <a:ext cx="29432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12</xdr:row>
      <xdr:rowOff>76200</xdr:rowOff>
    </xdr:from>
    <xdr:to>
      <xdr:col>3</xdr:col>
      <xdr:colOff>514350</xdr:colOff>
      <xdr:row>13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210175"/>
          <a:ext cx="22764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10</xdr:row>
      <xdr:rowOff>333375</xdr:rowOff>
    </xdr:from>
    <xdr:to>
      <xdr:col>3</xdr:col>
      <xdr:colOff>600075</xdr:colOff>
      <xdr:row>11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762375"/>
          <a:ext cx="2286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171450</xdr:rowOff>
    </xdr:from>
    <xdr:to>
      <xdr:col>7</xdr:col>
      <xdr:colOff>1123950</xdr:colOff>
      <xdr:row>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342900"/>
          <a:ext cx="4552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14</xdr:row>
      <xdr:rowOff>238125</xdr:rowOff>
    </xdr:from>
    <xdr:to>
      <xdr:col>11</xdr:col>
      <xdr:colOff>371475</xdr:colOff>
      <xdr:row>18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24875" y="7381875"/>
          <a:ext cx="2171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14</xdr:row>
      <xdr:rowOff>19050</xdr:rowOff>
    </xdr:from>
    <xdr:to>
      <xdr:col>7</xdr:col>
      <xdr:colOff>352425</xdr:colOff>
      <xdr:row>19</xdr:row>
      <xdr:rowOff>171450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33825" y="7162800"/>
          <a:ext cx="29432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E1:O67"/>
  <sheetViews>
    <sheetView showGridLines="0" view="pageBreakPreview" zoomScale="80" zoomScaleSheetLayoutView="80" workbookViewId="0" topLeftCell="A1">
      <selection activeCell="E12" sqref="E12:H12"/>
    </sheetView>
  </sheetViews>
  <sheetFormatPr defaultColWidth="9.00390625" defaultRowHeight="13.5"/>
  <cols>
    <col min="5" max="5" width="22.875" style="0" customWidth="1"/>
    <col min="6" max="7" width="13.375" style="0" customWidth="1"/>
    <col min="8" max="8" width="22.875" style="0" customWidth="1"/>
    <col min="13" max="15" width="9.00390625" style="2" hidden="1" customWidth="1"/>
  </cols>
  <sheetData>
    <row r="1" spans="14:15" ht="13.5">
      <c r="N1" s="2" t="s">
        <v>62</v>
      </c>
      <c r="O1" s="2" t="s">
        <v>63</v>
      </c>
    </row>
    <row r="2" spans="13:15" ht="28.5">
      <c r="M2" s="3" t="s">
        <v>50</v>
      </c>
      <c r="N2" s="9">
        <v>30</v>
      </c>
      <c r="O2" s="2">
        <f aca="true" t="shared" si="0" ref="O2:O15">N2/1000</f>
        <v>0.03</v>
      </c>
    </row>
    <row r="3" spans="13:15" ht="28.5">
      <c r="M3" s="3" t="s">
        <v>51</v>
      </c>
      <c r="N3" s="9">
        <v>100</v>
      </c>
      <c r="O3" s="2">
        <f t="shared" si="0"/>
        <v>0.1</v>
      </c>
    </row>
    <row r="4" spans="13:15" ht="28.5">
      <c r="M4" s="3" t="s">
        <v>52</v>
      </c>
      <c r="N4" s="2">
        <v>130</v>
      </c>
      <c r="O4" s="2">
        <f t="shared" si="0"/>
        <v>0.13</v>
      </c>
    </row>
    <row r="5" spans="13:15" ht="28.5">
      <c r="M5" s="3" t="s">
        <v>32</v>
      </c>
      <c r="N5" s="2">
        <v>150</v>
      </c>
      <c r="O5" s="2">
        <f t="shared" si="0"/>
        <v>0.15</v>
      </c>
    </row>
    <row r="6" spans="13:15" ht="28.5">
      <c r="M6" s="3" t="s">
        <v>53</v>
      </c>
      <c r="N6" s="2">
        <v>170</v>
      </c>
      <c r="O6" s="2">
        <f t="shared" si="0"/>
        <v>0.17</v>
      </c>
    </row>
    <row r="7" spans="13:15" ht="28.5">
      <c r="M7" s="3" t="s">
        <v>54</v>
      </c>
      <c r="N7" s="2">
        <v>280</v>
      </c>
      <c r="O7" s="2">
        <f t="shared" si="0"/>
        <v>0.28</v>
      </c>
    </row>
    <row r="8" spans="13:15" ht="28.5">
      <c r="M8" s="3" t="s">
        <v>55</v>
      </c>
      <c r="N8" s="2">
        <v>300</v>
      </c>
      <c r="O8" s="2">
        <f t="shared" si="0"/>
        <v>0.3</v>
      </c>
    </row>
    <row r="9" spans="13:15" ht="28.5">
      <c r="M9" s="3" t="s">
        <v>49</v>
      </c>
      <c r="N9" s="2">
        <v>500</v>
      </c>
      <c r="O9" s="2">
        <f t="shared" si="0"/>
        <v>0.5</v>
      </c>
    </row>
    <row r="10" spans="13:15" ht="28.5">
      <c r="M10" s="3" t="s">
        <v>56</v>
      </c>
      <c r="N10" s="2">
        <v>600</v>
      </c>
      <c r="O10" s="2">
        <f t="shared" si="0"/>
        <v>0.6</v>
      </c>
    </row>
    <row r="11" spans="13:15" ht="28.5">
      <c r="M11" s="3" t="s">
        <v>57</v>
      </c>
      <c r="N11" s="2">
        <v>1000</v>
      </c>
      <c r="O11" s="2">
        <f t="shared" si="0"/>
        <v>1</v>
      </c>
    </row>
    <row r="12" spans="5:15" ht="105.75" customHeight="1">
      <c r="E12" s="24" t="s">
        <v>55</v>
      </c>
      <c r="F12" s="24"/>
      <c r="G12" s="25"/>
      <c r="H12" s="25"/>
      <c r="M12" s="3" t="s">
        <v>58</v>
      </c>
      <c r="N12" s="2">
        <v>1250</v>
      </c>
      <c r="O12" s="2">
        <f t="shared" si="0"/>
        <v>1.25</v>
      </c>
    </row>
    <row r="13" spans="5:15" ht="102.75" customHeight="1">
      <c r="E13" s="26" t="s">
        <v>26</v>
      </c>
      <c r="F13" s="26"/>
      <c r="G13" s="26"/>
      <c r="H13" s="26"/>
      <c r="M13" s="3" t="s">
        <v>59</v>
      </c>
      <c r="N13" s="2">
        <v>3000</v>
      </c>
      <c r="O13" s="2">
        <f t="shared" si="0"/>
        <v>3</v>
      </c>
    </row>
    <row r="14" spans="5:15" ht="55.5" customHeight="1">
      <c r="E14" s="27">
        <f>M16*N16*0.000178</f>
        <v>0.00693132</v>
      </c>
      <c r="F14" s="27"/>
      <c r="G14" s="27"/>
      <c r="H14" s="27"/>
      <c r="M14" s="3" t="s">
        <v>61</v>
      </c>
      <c r="N14" s="2">
        <v>5000</v>
      </c>
      <c r="O14" s="2">
        <f t="shared" si="0"/>
        <v>5</v>
      </c>
    </row>
    <row r="15" spans="13:15" ht="28.5">
      <c r="M15" s="3" t="s">
        <v>60</v>
      </c>
      <c r="N15" s="2">
        <v>10000</v>
      </c>
      <c r="O15" s="2">
        <f t="shared" si="0"/>
        <v>10</v>
      </c>
    </row>
    <row r="16" spans="13:14" ht="28.5">
      <c r="M16" s="6">
        <f>VLOOKUP(E12,M2:O15,3,FALSE)</f>
        <v>0.3</v>
      </c>
      <c r="N16" s="2">
        <f>VLOOKUP(E13,M22:N67,2,FALSE)</f>
        <v>129.8</v>
      </c>
    </row>
    <row r="17" ht="28.5">
      <c r="M17" s="6"/>
    </row>
    <row r="18" ht="28.5">
      <c r="M18" s="6"/>
    </row>
    <row r="20" spans="13:14" ht="28.5">
      <c r="M20" s="7"/>
      <c r="N20" s="10"/>
    </row>
    <row r="21" spans="5:14" ht="64.5" customHeight="1">
      <c r="E21" s="22">
        <f>G27</f>
        <v>0</v>
      </c>
      <c r="F21" s="22"/>
      <c r="G21" s="21">
        <f>H27</f>
        <v>9.901885714285715</v>
      </c>
      <c r="M21" s="1">
        <f>E14/0.0007</f>
        <v>9.901885714285715</v>
      </c>
      <c r="N21" s="10"/>
    </row>
    <row r="22" spans="13:14" ht="17.25" customHeight="1">
      <c r="M22" s="7" t="s">
        <v>0</v>
      </c>
      <c r="N22" s="10">
        <v>72</v>
      </c>
    </row>
    <row r="23" spans="6:14" ht="63" customHeight="1">
      <c r="F23" s="23">
        <f>E14/0.00004</f>
        <v>173.283</v>
      </c>
      <c r="G23" s="23"/>
      <c r="M23" s="7" t="s">
        <v>1</v>
      </c>
      <c r="N23" s="10">
        <v>77</v>
      </c>
    </row>
    <row r="24" spans="13:14" ht="28.5">
      <c r="M24" s="7" t="s">
        <v>2</v>
      </c>
      <c r="N24" s="10">
        <v>80</v>
      </c>
    </row>
    <row r="25" spans="13:14" ht="28.5">
      <c r="M25" s="7" t="s">
        <v>3</v>
      </c>
      <c r="N25" s="10">
        <v>88</v>
      </c>
    </row>
    <row r="26" spans="13:14" ht="28.5" hidden="1">
      <c r="M26" s="7" t="s">
        <v>4</v>
      </c>
      <c r="N26" s="10">
        <v>93</v>
      </c>
    </row>
    <row r="27" spans="5:14" ht="28.5" hidden="1">
      <c r="E27">
        <f>CONVERT(M21,"mn","hr")</f>
        <v>0.16503142857142858</v>
      </c>
      <c r="G27" s="18">
        <f>ROUNDDOWN(E27,0)</f>
        <v>0</v>
      </c>
      <c r="H27" s="18">
        <f>(E27-G27)*60</f>
        <v>9.901885714285715</v>
      </c>
      <c r="M27" s="7" t="s">
        <v>5</v>
      </c>
      <c r="N27" s="10">
        <v>140</v>
      </c>
    </row>
    <row r="28" spans="13:14" ht="28.5" hidden="1">
      <c r="M28" s="7" t="s">
        <v>25</v>
      </c>
      <c r="N28" s="10">
        <v>85.9</v>
      </c>
    </row>
    <row r="29" spans="13:14" ht="28.5">
      <c r="M29" s="7" t="s">
        <v>26</v>
      </c>
      <c r="N29" s="10">
        <v>129.8</v>
      </c>
    </row>
    <row r="30" spans="13:14" ht="28.5">
      <c r="M30" s="7" t="s">
        <v>27</v>
      </c>
      <c r="N30" s="10">
        <v>161</v>
      </c>
    </row>
    <row r="31" spans="13:14" ht="28.5">
      <c r="M31" s="7" t="s">
        <v>28</v>
      </c>
      <c r="N31" s="10">
        <v>176.4</v>
      </c>
    </row>
    <row r="32" spans="13:14" ht="28.5">
      <c r="M32" s="7" t="s">
        <v>19</v>
      </c>
      <c r="N32" s="10">
        <v>223</v>
      </c>
    </row>
    <row r="33" spans="13:14" ht="28.5">
      <c r="M33" s="7" t="s">
        <v>6</v>
      </c>
      <c r="N33" s="10">
        <v>269</v>
      </c>
    </row>
    <row r="34" spans="13:14" ht="28.5">
      <c r="M34" s="7" t="s">
        <v>17</v>
      </c>
      <c r="N34" s="10">
        <v>374</v>
      </c>
    </row>
    <row r="35" spans="13:14" ht="28.5">
      <c r="M35" s="7" t="s">
        <v>21</v>
      </c>
      <c r="N35" s="10">
        <v>374.5</v>
      </c>
    </row>
    <row r="36" spans="13:14" ht="28.5">
      <c r="M36" s="7" t="s">
        <v>18</v>
      </c>
      <c r="N36" s="10">
        <v>409</v>
      </c>
    </row>
    <row r="37" spans="13:14" ht="28.5">
      <c r="M37" s="7" t="s">
        <v>7</v>
      </c>
      <c r="N37" s="10">
        <v>456</v>
      </c>
    </row>
    <row r="38" spans="13:14" ht="28.5">
      <c r="M38" s="7" t="s">
        <v>16</v>
      </c>
      <c r="N38" s="10">
        <v>462</v>
      </c>
    </row>
    <row r="39" spans="13:14" ht="28.5">
      <c r="M39" s="7" t="s">
        <v>8</v>
      </c>
      <c r="N39" s="10">
        <v>501</v>
      </c>
    </row>
    <row r="40" spans="13:14" ht="28.5">
      <c r="M40" s="7" t="s">
        <v>9</v>
      </c>
      <c r="N40" s="10">
        <v>525</v>
      </c>
    </row>
    <row r="41" spans="13:14" ht="28.5">
      <c r="M41" s="7" t="s">
        <v>78</v>
      </c>
      <c r="N41" s="10">
        <v>594</v>
      </c>
    </row>
    <row r="42" spans="13:14" ht="28.5">
      <c r="M42" s="7" t="s">
        <v>11</v>
      </c>
      <c r="N42" s="10">
        <v>629</v>
      </c>
    </row>
    <row r="43" spans="13:14" ht="28.5">
      <c r="M43" s="7" t="s">
        <v>12</v>
      </c>
      <c r="N43" s="10">
        <v>748</v>
      </c>
    </row>
    <row r="44" spans="13:14" ht="28.5">
      <c r="M44" s="7" t="s">
        <v>77</v>
      </c>
      <c r="N44" s="10">
        <v>837</v>
      </c>
    </row>
    <row r="45" spans="13:14" ht="28.5">
      <c r="M45" s="7" t="s">
        <v>46</v>
      </c>
      <c r="N45" s="10">
        <v>969</v>
      </c>
    </row>
    <row r="46" spans="13:14" ht="28.5">
      <c r="M46" s="7" t="s">
        <v>20</v>
      </c>
      <c r="N46" s="10">
        <v>1114</v>
      </c>
    </row>
    <row r="47" spans="13:14" ht="28.5">
      <c r="M47" s="7" t="s">
        <v>14</v>
      </c>
      <c r="N47" s="10">
        <v>1176</v>
      </c>
    </row>
    <row r="48" spans="13:14" ht="28.5">
      <c r="M48" s="7" t="s">
        <v>30</v>
      </c>
      <c r="N48" s="10">
        <v>1209</v>
      </c>
    </row>
    <row r="49" spans="13:14" ht="28.5">
      <c r="M49" s="7" t="s">
        <v>29</v>
      </c>
      <c r="N49" s="10">
        <v>1230</v>
      </c>
    </row>
    <row r="50" spans="13:14" ht="28.5">
      <c r="M50" s="7" t="s">
        <v>15</v>
      </c>
      <c r="N50" s="10">
        <v>1313</v>
      </c>
    </row>
    <row r="51" spans="13:15" ht="28.5">
      <c r="M51" s="7" t="s">
        <v>22</v>
      </c>
      <c r="N51" s="10">
        <f aca="true" t="shared" si="1" ref="N51:N67">O51+501</f>
        <v>2601</v>
      </c>
      <c r="O51" s="2">
        <v>2100</v>
      </c>
    </row>
    <row r="52" spans="13:15" ht="28.5">
      <c r="M52" s="7" t="s">
        <v>23</v>
      </c>
      <c r="N52" s="10">
        <f t="shared" si="1"/>
        <v>2281</v>
      </c>
      <c r="O52" s="2">
        <v>1780</v>
      </c>
    </row>
    <row r="53" spans="13:15" ht="28.5">
      <c r="M53" s="7" t="s">
        <v>24</v>
      </c>
      <c r="N53" s="10">
        <f t="shared" si="1"/>
        <v>3391</v>
      </c>
      <c r="O53" s="2">
        <v>2890</v>
      </c>
    </row>
    <row r="54" spans="13:15" ht="28.5">
      <c r="M54" s="7" t="s">
        <v>31</v>
      </c>
      <c r="N54" s="10">
        <f t="shared" si="1"/>
        <v>1661</v>
      </c>
      <c r="O54" s="2">
        <v>1160</v>
      </c>
    </row>
    <row r="55" spans="13:15" ht="28.5">
      <c r="M55" s="7" t="s">
        <v>64</v>
      </c>
      <c r="N55" s="10">
        <f t="shared" si="1"/>
        <v>5121</v>
      </c>
      <c r="O55" s="2">
        <v>4620</v>
      </c>
    </row>
    <row r="56" spans="13:15" ht="28.5">
      <c r="M56" s="7" t="s">
        <v>65</v>
      </c>
      <c r="N56" s="10">
        <f t="shared" si="1"/>
        <v>3501</v>
      </c>
      <c r="O56" s="2">
        <v>3000</v>
      </c>
    </row>
    <row r="57" spans="13:15" ht="28.5">
      <c r="M57" s="7" t="s">
        <v>66</v>
      </c>
      <c r="N57" s="10">
        <f t="shared" si="1"/>
        <v>5831</v>
      </c>
      <c r="O57" s="2">
        <v>5330</v>
      </c>
    </row>
    <row r="58" spans="13:15" ht="28.5">
      <c r="M58" s="7" t="s">
        <v>67</v>
      </c>
      <c r="N58" s="10">
        <f t="shared" si="1"/>
        <v>5831</v>
      </c>
      <c r="O58" s="2">
        <v>5330</v>
      </c>
    </row>
    <row r="59" spans="13:15" ht="28.5">
      <c r="M59" s="7" t="s">
        <v>68</v>
      </c>
      <c r="N59" s="10">
        <f t="shared" si="1"/>
        <v>7991</v>
      </c>
      <c r="O59" s="2">
        <v>7490</v>
      </c>
    </row>
    <row r="60" spans="13:15" ht="28.5">
      <c r="M60" s="7" t="s">
        <v>69</v>
      </c>
      <c r="N60" s="10">
        <f t="shared" si="1"/>
        <v>8061</v>
      </c>
      <c r="O60" s="2">
        <v>7560</v>
      </c>
    </row>
    <row r="61" spans="13:15" ht="28.5">
      <c r="M61" s="7" t="s">
        <v>70</v>
      </c>
      <c r="N61" s="10">
        <f t="shared" si="1"/>
        <v>8341</v>
      </c>
      <c r="O61" s="2">
        <v>7840</v>
      </c>
    </row>
    <row r="62" spans="13:15" ht="28.5">
      <c r="M62" s="7" t="s">
        <v>71</v>
      </c>
      <c r="N62" s="10">
        <f t="shared" si="1"/>
        <v>9351</v>
      </c>
      <c r="O62" s="2">
        <v>8850</v>
      </c>
    </row>
    <row r="63" spans="13:15" ht="28.5">
      <c r="M63" s="7" t="s">
        <v>72</v>
      </c>
      <c r="N63" s="10">
        <f t="shared" si="1"/>
        <v>10231</v>
      </c>
      <c r="O63" s="2">
        <v>9730</v>
      </c>
    </row>
    <row r="64" spans="13:15" ht="28.5">
      <c r="M64" s="7" t="s">
        <v>73</v>
      </c>
      <c r="N64" s="10">
        <f t="shared" si="1"/>
        <v>11351</v>
      </c>
      <c r="O64" s="2">
        <v>10850</v>
      </c>
    </row>
    <row r="65" spans="13:15" ht="28.5">
      <c r="M65" s="7" t="s">
        <v>74</v>
      </c>
      <c r="N65" s="10">
        <f t="shared" si="1"/>
        <v>11421</v>
      </c>
      <c r="O65" s="2">
        <v>10920</v>
      </c>
    </row>
    <row r="66" spans="13:15" ht="28.5">
      <c r="M66" s="7" t="s">
        <v>75</v>
      </c>
      <c r="N66" s="10">
        <f t="shared" si="1"/>
        <v>16846</v>
      </c>
      <c r="O66" s="2">
        <v>16345</v>
      </c>
    </row>
    <row r="67" spans="13:15" ht="28.5">
      <c r="M67" s="7" t="s">
        <v>76</v>
      </c>
      <c r="N67" s="10">
        <f t="shared" si="1"/>
        <v>18871</v>
      </c>
      <c r="O67" s="2">
        <v>18370</v>
      </c>
    </row>
  </sheetData>
  <sheetProtection password="8FB9" sheet="1" objects="1" scenarios="1"/>
  <protectedRanges>
    <protectedRange sqref="E12:H13" name="範囲1"/>
  </protectedRanges>
  <mergeCells count="4">
    <mergeCell ref="F23:G23"/>
    <mergeCell ref="E12:H12"/>
    <mergeCell ref="E13:H13"/>
    <mergeCell ref="E14:H14"/>
  </mergeCells>
  <dataValidations count="2">
    <dataValidation type="list" allowBlank="1" showInputMessage="1" showErrorMessage="1" sqref="E12:F12">
      <formula1>$M$2:$M$15</formula1>
    </dataValidation>
    <dataValidation type="list" allowBlank="1" showInputMessage="1" showErrorMessage="1" sqref="E13:H13">
      <formula1>$M$22:$M$50</formula1>
    </dataValidation>
  </dataValidations>
  <printOptions/>
  <pageMargins left="0.75" right="0.75" top="1" bottom="1" header="0.512" footer="0.512"/>
  <pageSetup horizontalDpi="600" verticalDpi="600" orientation="portrait" paperSize="9" scale="55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D1:O67"/>
  <sheetViews>
    <sheetView showGridLines="0" tabSelected="1" view="pageBreakPreview" zoomScale="80" zoomScaleSheetLayoutView="80" workbookViewId="0" topLeftCell="A1">
      <selection activeCell="E12" sqref="E12:H12"/>
    </sheetView>
  </sheetViews>
  <sheetFormatPr defaultColWidth="9.00390625" defaultRowHeight="13.5"/>
  <cols>
    <col min="5" max="5" width="22.875" style="0" customWidth="1"/>
    <col min="6" max="7" width="13.375" style="0" customWidth="1"/>
    <col min="8" max="8" width="22.875" style="0" customWidth="1"/>
    <col min="13" max="14" width="0" style="5" hidden="1" customWidth="1"/>
    <col min="15" max="15" width="9.25390625" style="5" hidden="1" customWidth="1"/>
  </cols>
  <sheetData>
    <row r="1" spans="13:15" ht="13.5">
      <c r="M1" s="2"/>
      <c r="N1" s="2" t="s">
        <v>47</v>
      </c>
      <c r="O1" s="2" t="s">
        <v>48</v>
      </c>
    </row>
    <row r="2" spans="13:15" ht="28.5">
      <c r="M2" s="3" t="s">
        <v>50</v>
      </c>
      <c r="N2" s="4">
        <v>30</v>
      </c>
      <c r="O2" s="5">
        <f>N2/1000</f>
        <v>0.03</v>
      </c>
    </row>
    <row r="3" spans="13:15" ht="28.5">
      <c r="M3" s="3" t="s">
        <v>51</v>
      </c>
      <c r="N3" s="4">
        <v>100</v>
      </c>
      <c r="O3" s="5">
        <f aca="true" t="shared" si="0" ref="O3:O9">N3/1000</f>
        <v>0.1</v>
      </c>
    </row>
    <row r="4" spans="13:15" ht="28.5">
      <c r="M4" s="3" t="s">
        <v>52</v>
      </c>
      <c r="N4" s="5">
        <v>130</v>
      </c>
      <c r="O4" s="5">
        <f t="shared" si="0"/>
        <v>0.13</v>
      </c>
    </row>
    <row r="5" spans="13:15" ht="28.5">
      <c r="M5" s="3" t="s">
        <v>32</v>
      </c>
      <c r="N5" s="5">
        <v>150</v>
      </c>
      <c r="O5" s="5">
        <f t="shared" si="0"/>
        <v>0.15</v>
      </c>
    </row>
    <row r="6" spans="13:15" ht="28.5">
      <c r="M6" s="3" t="s">
        <v>53</v>
      </c>
      <c r="N6" s="5">
        <v>170</v>
      </c>
      <c r="O6" s="5">
        <f t="shared" si="0"/>
        <v>0.17</v>
      </c>
    </row>
    <row r="7" spans="13:15" ht="28.5">
      <c r="M7" s="3" t="s">
        <v>54</v>
      </c>
      <c r="N7" s="5">
        <v>280</v>
      </c>
      <c r="O7" s="5">
        <f t="shared" si="0"/>
        <v>0.28</v>
      </c>
    </row>
    <row r="8" spans="13:15" ht="28.5">
      <c r="M8" s="3" t="s">
        <v>55</v>
      </c>
      <c r="N8" s="5">
        <v>300</v>
      </c>
      <c r="O8" s="5">
        <f t="shared" si="0"/>
        <v>0.3</v>
      </c>
    </row>
    <row r="9" spans="13:15" ht="28.5">
      <c r="M9" s="3" t="s">
        <v>49</v>
      </c>
      <c r="N9" s="5">
        <v>500</v>
      </c>
      <c r="O9" s="5">
        <f t="shared" si="0"/>
        <v>0.5</v>
      </c>
    </row>
    <row r="10" spans="13:15" ht="28.5">
      <c r="M10" s="3" t="s">
        <v>56</v>
      </c>
      <c r="N10" s="5">
        <v>600</v>
      </c>
      <c r="O10" s="5">
        <f aca="true" t="shared" si="1" ref="O10:O15">N10/1000</f>
        <v>0.6</v>
      </c>
    </row>
    <row r="11" spans="13:15" ht="28.5">
      <c r="M11" s="3" t="s">
        <v>57</v>
      </c>
      <c r="N11" s="5">
        <v>1000</v>
      </c>
      <c r="O11" s="5">
        <f t="shared" si="1"/>
        <v>1</v>
      </c>
    </row>
    <row r="12" spans="5:15" ht="105.75" customHeight="1">
      <c r="E12" s="24" t="s">
        <v>49</v>
      </c>
      <c r="F12" s="24"/>
      <c r="G12" s="25"/>
      <c r="H12" s="25"/>
      <c r="M12" s="3" t="s">
        <v>58</v>
      </c>
      <c r="N12" s="5">
        <v>1250</v>
      </c>
      <c r="O12" s="5">
        <f t="shared" si="1"/>
        <v>1.25</v>
      </c>
    </row>
    <row r="13" spans="5:15" ht="102.75" customHeight="1">
      <c r="E13" s="26" t="s">
        <v>79</v>
      </c>
      <c r="F13" s="26"/>
      <c r="G13" s="26"/>
      <c r="H13" s="26"/>
      <c r="J13" s="16"/>
      <c r="M13" s="3" t="s">
        <v>59</v>
      </c>
      <c r="N13" s="5">
        <v>3000</v>
      </c>
      <c r="O13" s="5">
        <f t="shared" si="1"/>
        <v>3</v>
      </c>
    </row>
    <row r="14" spans="5:15" ht="55.5" customHeight="1">
      <c r="E14" s="28">
        <f>M18+N18</f>
        <v>5.857949</v>
      </c>
      <c r="F14" s="28"/>
      <c r="G14" s="28"/>
      <c r="H14" s="28"/>
      <c r="M14" s="3" t="s">
        <v>61</v>
      </c>
      <c r="N14" s="5">
        <v>5000</v>
      </c>
      <c r="O14" s="5">
        <f t="shared" si="1"/>
        <v>5</v>
      </c>
    </row>
    <row r="15" spans="13:15" ht="28.5">
      <c r="M15" s="3" t="s">
        <v>60</v>
      </c>
      <c r="N15" s="5">
        <v>10000</v>
      </c>
      <c r="O15" s="5">
        <f t="shared" si="1"/>
        <v>10</v>
      </c>
    </row>
    <row r="16" spans="13:14" ht="28.5">
      <c r="M16" s="6">
        <f>VLOOKUP(E12,M2:O15,3,FALSE)</f>
        <v>0.5</v>
      </c>
      <c r="N16" s="5">
        <f>VLOOKUP(E13,M22:O67,3,FALSE)</f>
        <v>7840</v>
      </c>
    </row>
    <row r="17" ht="28.5">
      <c r="M17" s="6"/>
    </row>
    <row r="18" spans="13:14" ht="28.5" customHeight="1">
      <c r="M18" s="5">
        <f>M16*N16*0.001483</f>
        <v>5.813359999999999</v>
      </c>
      <c r="N18" s="5">
        <f>501*M16*0.000178</f>
        <v>0.044589</v>
      </c>
    </row>
    <row r="20" spans="13:15" ht="28.5">
      <c r="M20" s="7"/>
      <c r="N20" s="11">
        <f>E14/0.0007</f>
        <v>8368.49857142857</v>
      </c>
      <c r="O20" s="20">
        <f>CONVERT(N20,"mn","hr")</f>
        <v>139.47497619047618</v>
      </c>
    </row>
    <row r="21" spans="4:14" ht="64.5" customHeight="1">
      <c r="D21" s="19"/>
      <c r="E21" s="19">
        <f>G29</f>
        <v>5</v>
      </c>
      <c r="F21" s="1"/>
      <c r="G21" s="1">
        <f>H29</f>
        <v>20.59077599999999</v>
      </c>
      <c r="M21" s="7"/>
      <c r="N21" s="8"/>
    </row>
    <row r="22" spans="13:14" ht="17.25" customHeight="1">
      <c r="M22" s="7" t="s">
        <v>0</v>
      </c>
      <c r="N22" s="8">
        <v>72</v>
      </c>
    </row>
    <row r="23" spans="6:14" ht="63" customHeight="1">
      <c r="F23" s="30">
        <f>E14/0.00004</f>
        <v>146448.72499999998</v>
      </c>
      <c r="G23" s="30"/>
      <c r="M23" s="7" t="s">
        <v>1</v>
      </c>
      <c r="N23" s="8">
        <v>77</v>
      </c>
    </row>
    <row r="24" spans="13:14" ht="28.5">
      <c r="M24" s="7" t="s">
        <v>2</v>
      </c>
      <c r="N24" s="8">
        <v>80</v>
      </c>
    </row>
    <row r="25" spans="13:14" ht="28.5">
      <c r="M25" s="7" t="s">
        <v>3</v>
      </c>
      <c r="N25" s="8">
        <v>88</v>
      </c>
    </row>
    <row r="26" spans="13:14" ht="28.5" hidden="1">
      <c r="M26" s="7" t="s">
        <v>4</v>
      </c>
      <c r="N26" s="8">
        <v>93</v>
      </c>
    </row>
    <row r="27" spans="7:14" ht="28.5" hidden="1">
      <c r="G27" s="16">
        <f>CONVERT(G21,"hr","day")</f>
        <v>0.8579489999999995</v>
      </c>
      <c r="M27" s="7" t="s">
        <v>5</v>
      </c>
      <c r="N27" s="8">
        <v>140</v>
      </c>
    </row>
    <row r="28" spans="7:14" ht="28.5" hidden="1">
      <c r="G28" s="17"/>
      <c r="M28" s="7" t="s">
        <v>25</v>
      </c>
      <c r="N28" s="8">
        <v>85.9</v>
      </c>
    </row>
    <row r="29" spans="7:14" ht="28.5" hidden="1">
      <c r="G29" s="16">
        <f>ROUNDDOWN(E14,0)</f>
        <v>5</v>
      </c>
      <c r="H29" s="18">
        <f>(E14-G29)*24</f>
        <v>20.59077599999999</v>
      </c>
      <c r="M29" s="7" t="s">
        <v>26</v>
      </c>
      <c r="N29" s="8">
        <v>129.8</v>
      </c>
    </row>
    <row r="30" spans="8:14" ht="28.5">
      <c r="H30" s="18"/>
      <c r="M30" s="7" t="s">
        <v>27</v>
      </c>
      <c r="N30" s="8">
        <v>161</v>
      </c>
    </row>
    <row r="31" spans="13:14" ht="28.5">
      <c r="M31" s="7" t="s">
        <v>28</v>
      </c>
      <c r="N31" s="8">
        <v>176.4</v>
      </c>
    </row>
    <row r="32" spans="4:14" ht="28.5">
      <c r="D32" s="29"/>
      <c r="E32" s="13"/>
      <c r="F32" s="13"/>
      <c r="G32" s="13"/>
      <c r="M32" s="7" t="s">
        <v>19</v>
      </c>
      <c r="N32" s="8">
        <v>223</v>
      </c>
    </row>
    <row r="33" spans="4:14" ht="28.5">
      <c r="D33" s="29"/>
      <c r="E33" s="13"/>
      <c r="F33" s="13"/>
      <c r="G33" s="13"/>
      <c r="M33" s="7" t="s">
        <v>6</v>
      </c>
      <c r="N33" s="8">
        <v>269</v>
      </c>
    </row>
    <row r="34" spans="4:14" ht="28.5">
      <c r="D34" s="29"/>
      <c r="E34" s="12"/>
      <c r="F34" s="12"/>
      <c r="G34" s="12"/>
      <c r="M34" s="7" t="s">
        <v>17</v>
      </c>
      <c r="N34" s="8">
        <v>374</v>
      </c>
    </row>
    <row r="35" spans="4:14" ht="28.5">
      <c r="D35" s="29"/>
      <c r="E35" s="12"/>
      <c r="F35" s="12"/>
      <c r="G35" s="14"/>
      <c r="M35" s="7" t="s">
        <v>21</v>
      </c>
      <c r="N35" s="8">
        <v>374.5</v>
      </c>
    </row>
    <row r="36" spans="13:14" ht="28.5">
      <c r="M36" s="7" t="s">
        <v>18</v>
      </c>
      <c r="N36" s="8">
        <v>409</v>
      </c>
    </row>
    <row r="37" spans="5:14" ht="28.5">
      <c r="E37" s="15"/>
      <c r="F37" s="15"/>
      <c r="G37" s="13"/>
      <c r="H37" s="13"/>
      <c r="M37" s="7" t="s">
        <v>7</v>
      </c>
      <c r="N37" s="8">
        <v>456</v>
      </c>
    </row>
    <row r="38" spans="5:14" ht="28.5">
      <c r="E38" s="13"/>
      <c r="F38" s="13"/>
      <c r="G38" s="13"/>
      <c r="H38" s="13"/>
      <c r="M38" s="7" t="s">
        <v>16</v>
      </c>
      <c r="N38" s="8">
        <v>462</v>
      </c>
    </row>
    <row r="39" spans="5:14" ht="28.5">
      <c r="E39" s="13"/>
      <c r="F39" s="13"/>
      <c r="G39" s="12"/>
      <c r="H39" s="12"/>
      <c r="M39" s="7" t="s">
        <v>8</v>
      </c>
      <c r="N39" s="8">
        <v>501</v>
      </c>
    </row>
    <row r="40" spans="5:14" ht="28.5">
      <c r="E40" s="13"/>
      <c r="F40" s="13"/>
      <c r="G40" s="12"/>
      <c r="H40" s="14"/>
      <c r="M40" s="7" t="s">
        <v>9</v>
      </c>
      <c r="N40" s="8">
        <v>525</v>
      </c>
    </row>
    <row r="41" spans="5:14" ht="28.5">
      <c r="E41" s="12"/>
      <c r="F41" s="12"/>
      <c r="G41" s="13"/>
      <c r="H41" s="13"/>
      <c r="M41" s="7" t="s">
        <v>10</v>
      </c>
      <c r="N41" s="8">
        <v>594</v>
      </c>
    </row>
    <row r="42" spans="5:14" ht="28.5">
      <c r="E42" s="12"/>
      <c r="F42" s="12"/>
      <c r="G42" s="12"/>
      <c r="H42" s="12"/>
      <c r="M42" s="7" t="s">
        <v>11</v>
      </c>
      <c r="N42" s="8">
        <v>629</v>
      </c>
    </row>
    <row r="43" spans="5:14" ht="28.5">
      <c r="E43" s="12"/>
      <c r="F43" s="12"/>
      <c r="G43" s="12"/>
      <c r="H43" s="12"/>
      <c r="M43" s="7" t="s">
        <v>12</v>
      </c>
      <c r="N43" s="8">
        <v>748</v>
      </c>
    </row>
    <row r="44" spans="13:14" ht="28.5">
      <c r="M44" s="7" t="s">
        <v>13</v>
      </c>
      <c r="N44" s="8">
        <v>837</v>
      </c>
    </row>
    <row r="45" spans="13:14" ht="28.5">
      <c r="M45" s="7" t="s">
        <v>46</v>
      </c>
      <c r="N45" s="8">
        <v>969</v>
      </c>
    </row>
    <row r="46" spans="13:14" ht="28.5">
      <c r="M46" s="7" t="s">
        <v>20</v>
      </c>
      <c r="N46" s="8">
        <v>1114</v>
      </c>
    </row>
    <row r="47" spans="13:14" ht="28.5">
      <c r="M47" s="7" t="s">
        <v>14</v>
      </c>
      <c r="N47" s="8">
        <v>1176</v>
      </c>
    </row>
    <row r="48" spans="13:14" ht="28.5">
      <c r="M48" s="7" t="s">
        <v>30</v>
      </c>
      <c r="N48" s="8">
        <v>1209</v>
      </c>
    </row>
    <row r="49" spans="13:14" ht="28.5">
      <c r="M49" s="7" t="s">
        <v>29</v>
      </c>
      <c r="N49" s="8">
        <v>1230</v>
      </c>
    </row>
    <row r="50" spans="13:14" ht="28.5">
      <c r="M50" s="7" t="s">
        <v>15</v>
      </c>
      <c r="N50" s="8">
        <v>1313</v>
      </c>
    </row>
    <row r="51" spans="13:15" ht="28.5">
      <c r="M51" s="7" t="s">
        <v>22</v>
      </c>
      <c r="N51" s="8">
        <f aca="true" t="shared" si="2" ref="N51:N58">O51+501</f>
        <v>2601</v>
      </c>
      <c r="O51" s="5">
        <v>2100</v>
      </c>
    </row>
    <row r="52" spans="13:15" ht="28.5">
      <c r="M52" s="7" t="s">
        <v>23</v>
      </c>
      <c r="N52" s="8">
        <f t="shared" si="2"/>
        <v>2281</v>
      </c>
      <c r="O52" s="5">
        <v>1780</v>
      </c>
    </row>
    <row r="53" spans="13:15" ht="28.5">
      <c r="M53" s="7" t="s">
        <v>24</v>
      </c>
      <c r="N53" s="8">
        <f t="shared" si="2"/>
        <v>3391</v>
      </c>
      <c r="O53" s="5">
        <v>2890</v>
      </c>
    </row>
    <row r="54" spans="13:15" ht="28.5">
      <c r="M54" s="7" t="s">
        <v>31</v>
      </c>
      <c r="N54" s="8">
        <f t="shared" si="2"/>
        <v>1661</v>
      </c>
      <c r="O54" s="5">
        <v>1160</v>
      </c>
    </row>
    <row r="55" spans="13:15" ht="28.5">
      <c r="M55" s="7" t="s">
        <v>33</v>
      </c>
      <c r="N55" s="8">
        <f t="shared" si="2"/>
        <v>5121</v>
      </c>
      <c r="O55" s="5">
        <v>4620</v>
      </c>
    </row>
    <row r="56" spans="13:15" ht="28.5">
      <c r="M56" s="7" t="s">
        <v>34</v>
      </c>
      <c r="N56" s="8">
        <f t="shared" si="2"/>
        <v>3501</v>
      </c>
      <c r="O56" s="5">
        <v>3000</v>
      </c>
    </row>
    <row r="57" spans="13:15" ht="28.5">
      <c r="M57" s="7" t="s">
        <v>35</v>
      </c>
      <c r="N57" s="8">
        <f t="shared" si="2"/>
        <v>5831</v>
      </c>
      <c r="O57" s="5">
        <v>5330</v>
      </c>
    </row>
    <row r="58" spans="13:15" ht="28.5">
      <c r="M58" s="7" t="s">
        <v>36</v>
      </c>
      <c r="N58" s="8">
        <f t="shared" si="2"/>
        <v>5831</v>
      </c>
      <c r="O58" s="5">
        <v>5330</v>
      </c>
    </row>
    <row r="59" spans="13:15" ht="28.5">
      <c r="M59" s="7" t="s">
        <v>42</v>
      </c>
      <c r="N59" s="8">
        <f aca="true" t="shared" si="3" ref="N59:N67">O59+501</f>
        <v>7991</v>
      </c>
      <c r="O59" s="5">
        <v>7490</v>
      </c>
    </row>
    <row r="60" spans="13:15" ht="28.5">
      <c r="M60" s="7" t="s">
        <v>40</v>
      </c>
      <c r="N60" s="8">
        <f t="shared" si="3"/>
        <v>8061</v>
      </c>
      <c r="O60" s="5">
        <v>7560</v>
      </c>
    </row>
    <row r="61" spans="13:15" ht="28.5">
      <c r="M61" s="7" t="s">
        <v>37</v>
      </c>
      <c r="N61" s="8">
        <f t="shared" si="3"/>
        <v>8341</v>
      </c>
      <c r="O61" s="5">
        <v>7840</v>
      </c>
    </row>
    <row r="62" spans="13:15" ht="28.5">
      <c r="M62" s="7" t="s">
        <v>45</v>
      </c>
      <c r="N62" s="8">
        <f t="shared" si="3"/>
        <v>9351</v>
      </c>
      <c r="O62" s="5">
        <v>8850</v>
      </c>
    </row>
    <row r="63" spans="13:15" ht="28.5">
      <c r="M63" s="7" t="s">
        <v>43</v>
      </c>
      <c r="N63" s="8">
        <f t="shared" si="3"/>
        <v>10231</v>
      </c>
      <c r="O63" s="5">
        <v>9730</v>
      </c>
    </row>
    <row r="64" spans="13:15" ht="28.5">
      <c r="M64" s="7" t="s">
        <v>38</v>
      </c>
      <c r="N64" s="8">
        <f t="shared" si="3"/>
        <v>11351</v>
      </c>
      <c r="O64" s="5">
        <v>10850</v>
      </c>
    </row>
    <row r="65" spans="13:15" ht="28.5">
      <c r="M65" s="7" t="s">
        <v>39</v>
      </c>
      <c r="N65" s="8">
        <f t="shared" si="3"/>
        <v>11421</v>
      </c>
      <c r="O65" s="5">
        <v>10920</v>
      </c>
    </row>
    <row r="66" spans="13:15" ht="28.5">
      <c r="M66" s="7" t="s">
        <v>44</v>
      </c>
      <c r="N66" s="8">
        <f t="shared" si="3"/>
        <v>16846</v>
      </c>
      <c r="O66" s="5">
        <v>16345</v>
      </c>
    </row>
    <row r="67" spans="13:15" ht="28.5">
      <c r="M67" s="7" t="s">
        <v>41</v>
      </c>
      <c r="N67" s="8">
        <f t="shared" si="3"/>
        <v>18871</v>
      </c>
      <c r="O67" s="5">
        <v>18370</v>
      </c>
    </row>
  </sheetData>
  <sheetProtection password="8FB9" sheet="1" objects="1" scenarios="1"/>
  <protectedRanges>
    <protectedRange sqref="E12:H13" name="範囲1"/>
  </protectedRanges>
  <mergeCells count="5">
    <mergeCell ref="E12:H12"/>
    <mergeCell ref="E13:H13"/>
    <mergeCell ref="E14:H14"/>
    <mergeCell ref="D32:D35"/>
    <mergeCell ref="F23:G23"/>
  </mergeCells>
  <dataValidations count="2">
    <dataValidation type="list" allowBlank="1" showInputMessage="1" showErrorMessage="1" sqref="E12:F12">
      <formula1>$M$2:$M$15</formula1>
    </dataValidation>
    <dataValidation type="list" allowBlank="1" showInputMessage="1" showErrorMessage="1" sqref="E13:H13">
      <formula1>$M$51:$M$67</formula1>
    </dataValidation>
  </dataValidations>
  <printOptions/>
  <pageMargins left="0.75" right="0.75" top="1" bottom="1" header="0.512" footer="0.512"/>
  <pageSetup horizontalDpi="600" verticalDpi="600" orientation="portrait" paperSize="9" scale="5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Z050501</dc:creator>
  <cp:keywords/>
  <dc:description/>
  <cp:lastModifiedBy>Z050501</cp:lastModifiedBy>
  <cp:lastPrinted>2008-03-05T02:16:29Z</cp:lastPrinted>
  <dcterms:created xsi:type="dcterms:W3CDTF">2008-02-19T05:53:46Z</dcterms:created>
  <dcterms:modified xsi:type="dcterms:W3CDTF">2008-03-10T08:27:10Z</dcterms:modified>
  <cp:category/>
  <cp:version/>
  <cp:contentType/>
  <cp:contentStatus/>
</cp:coreProperties>
</file>