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C:\Users\012536\Documents\100障がい福祉サービス\11給付費算定様式等\R8\"/>
    </mc:Choice>
  </mc:AlternateContent>
  <xr:revisionPtr revIDLastSave="0" documentId="13_ncr:1_{7F3B73FE-5084-44FD-877F-82879F6AB781}" xr6:coauthVersionLast="47" xr6:coauthVersionMax="47" xr10:uidLastSave="{00000000-0000-0000-0000-000000000000}"/>
  <bookViews>
    <workbookView xWindow="-108" yWindow="-108" windowWidth="23256" windowHeight="12456" firstSheet="19" activeTab="20" xr2:uid="{00000000-000D-0000-FFFF-FFFF00000000}"/>
  </bookViews>
  <sheets>
    <sheet name="付表３－２" sheetId="27" state="hidden" r:id="rId1"/>
    <sheet name="勤務形態一覧表（汎用）" sheetId="60" r:id="rId2"/>
    <sheet name="勤務形態一覧表（居宅介護）" sheetId="116" r:id="rId3"/>
    <sheet name="勤務形態一覧表（重度訪問介護）" sheetId="117" r:id="rId4"/>
    <sheet name="勤務形態一覧表（同行援護）" sheetId="120" r:id="rId5"/>
    <sheet name="勤務形態一覧表（行動援護）" sheetId="119" r:id="rId6"/>
    <sheet name="勤務形態一覧表（療養介護）" sheetId="93" r:id="rId7"/>
    <sheet name="勤務形態一覧表（生活介護）" sheetId="94" r:id="rId8"/>
    <sheet name="勤務形態一覧表（機能訓練）" sheetId="95" r:id="rId9"/>
    <sheet name="勤務形態一覧表（生活訓練）" sheetId="96" r:id="rId10"/>
    <sheet name="勤務形態一覧表（就労移行支援）" sheetId="97" r:id="rId11"/>
    <sheet name="勤務形態一覧表（認定指定就労移行支援）" sheetId="118" r:id="rId12"/>
    <sheet name="勤務形態一覧表（就労継続支援A型・B型）" sheetId="98" r:id="rId13"/>
    <sheet name="勤務形態一覧表（就労定着支援）" sheetId="99" r:id="rId14"/>
    <sheet name="勤務形態一覧表（自立生活援助）" sheetId="100" r:id="rId15"/>
    <sheet name="勤務形態一覧表（共同生活援助・介護サービス包括型）" sheetId="101" r:id="rId16"/>
    <sheet name="勤務形態一覧表（共同生活援助・外部サービス利用型）" sheetId="102" r:id="rId17"/>
    <sheet name="勤務形態一覧表（共同生活援助・日中サービス支援型" sheetId="124" r:id="rId18"/>
    <sheet name="勤務形態一覧表（障害者支援施設）" sheetId="107" r:id="rId19"/>
    <sheet name="勤務形態一覧表（一般相談支援）" sheetId="106" r:id="rId20"/>
    <sheet name="勤務形態一覧（特定相談支援・障害児相談支援）" sheetId="108" r:id="rId21"/>
    <sheet name="勤務形態一覧表（児童発達支援・放課後デイサービス）" sheetId="109" r:id="rId22"/>
    <sheet name="勤務形態一覧表（児童発達支援・主として重症心身障害児）" sheetId="110" r:id="rId23"/>
    <sheet name="勤務形態一覧表（児童発達支援センター）" sheetId="111" r:id="rId24"/>
    <sheet name="勤務形態一覧表（居宅訪問型児童発達支援）" sheetId="112" r:id="rId25"/>
    <sheet name="勤務形態一覧表（保育所等訪問支援）" sheetId="113" r:id="rId26"/>
    <sheet name="勤務形態一覧表（福祉型障害児入所施設）" sheetId="114" r:id="rId27"/>
    <sheet name="勤務形態一覧表（医療型障害児入所施設）" sheetId="115" r:id="rId28"/>
    <sheet name="選択肢" sheetId="90" r:id="rId29"/>
  </sheets>
  <definedNames>
    <definedName name="___kk06">#REF!</definedName>
    <definedName name="___kk29">#REF!</definedName>
    <definedName name="__kk06">#REF!</definedName>
    <definedName name="__kk29">#REF!</definedName>
    <definedName name="_xlnm._FilterDatabase" localSheetId="21" hidden="1">'勤務形態一覧表（児童発達支援・放課後デイサービス）'!$AK$5:$AK$6</definedName>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KK2_3">#REF!</definedName>
    <definedName name="_xlnm.Print_Area" localSheetId="20">'勤務形態一覧（特定相談支援・障害児相談支援）'!$A$1:$AN$73</definedName>
    <definedName name="_xlnm.Print_Area" localSheetId="27">'勤務形態一覧表（医療型障害児入所施設）'!$A$1:$AN$78</definedName>
    <definedName name="_xlnm.Print_Area" localSheetId="19">'勤務形態一覧表（一般相談支援）'!$A$1:$AN$70</definedName>
    <definedName name="_xlnm.Print_Area" localSheetId="8">'勤務形態一覧表（機能訓練）'!$A$1:$AN$79</definedName>
    <definedName name="_xlnm.Print_Area" localSheetId="2">'勤務形態一覧表（居宅介護）'!$A$1:$AN$83</definedName>
    <definedName name="_xlnm.Print_Area" localSheetId="24">'勤務形態一覧表（居宅訪問型児童発達支援）'!$A$1:$AN$70</definedName>
    <definedName name="_xlnm.Print_Area" localSheetId="15">'勤務形態一覧表（共同生活援助・介護サービス包括型）'!$A$1:$AN$87</definedName>
    <definedName name="_xlnm.Print_Area" localSheetId="16">'勤務形態一覧表（共同生活援助・外部サービス利用型）'!$A$1:$AN$84</definedName>
    <definedName name="_xlnm.Print_Area" localSheetId="17">'勤務形態一覧表（共同生活援助・日中サービス支援型'!$A$1:$AN$87</definedName>
    <definedName name="_xlnm.Print_Area" localSheetId="5">'勤務形態一覧表（行動援護）'!$A$1:$AN$79</definedName>
    <definedName name="_xlnm.Print_Area" localSheetId="22">'勤務形態一覧表（児童発達支援・主として重症心身障害児）'!$A$1:$AN$71</definedName>
    <definedName name="_xlnm.Print_Area" localSheetId="21">'勤務形態一覧表（児童発達支援・放課後デイサービス）'!$A$1:$AN$73</definedName>
    <definedName name="_xlnm.Print_Area" localSheetId="23">'勤務形態一覧表（児童発達支援センター）'!$A$1:$AN$72</definedName>
    <definedName name="_xlnm.Print_Area" localSheetId="14">'勤務形態一覧表（自立生活援助）'!$A$1:$AN$79</definedName>
    <definedName name="_xlnm.Print_Area" localSheetId="10">'勤務形態一覧表（就労移行支援）'!$A$1:$AN$79</definedName>
    <definedName name="_xlnm.Print_Area" localSheetId="12">'勤務形態一覧表（就労継続支援A型・B型）'!$A$1:$AN$80</definedName>
    <definedName name="_xlnm.Print_Area" localSheetId="13">'勤務形態一覧表（就労定着支援）'!$A$1:$AN$79</definedName>
    <definedName name="_xlnm.Print_Area" localSheetId="3">'勤務形態一覧表（重度訪問介護）'!$A$1:$AN$80</definedName>
    <definedName name="_xlnm.Print_Area" localSheetId="18">'勤務形態一覧表（障害者支援施設）'!$A$1:$AN$98</definedName>
    <definedName name="_xlnm.Print_Area" localSheetId="7">'勤務形態一覧表（生活介護）'!$A$1:$AN$86</definedName>
    <definedName name="_xlnm.Print_Area" localSheetId="9">'勤務形態一覧表（生活訓練）'!$A$1:$AN$81</definedName>
    <definedName name="_xlnm.Print_Area" localSheetId="4">'勤務形態一覧表（同行援護）'!$A$1:$AN$79</definedName>
    <definedName name="_xlnm.Print_Area" localSheetId="11">'勤務形態一覧表（認定指定就労移行支援）'!$A$1:$AN$79</definedName>
    <definedName name="_xlnm.Print_Area" localSheetId="1">'勤務形態一覧表（汎用）'!$A$1:$AN$61</definedName>
    <definedName name="_xlnm.Print_Area" localSheetId="26">'勤務形態一覧表（福祉型障害児入所施設）'!$A$1:$AN$78</definedName>
    <definedName name="_xlnm.Print_Area" localSheetId="25">'勤務形態一覧表（保育所等訪問支援）'!$A$1:$AN$70</definedName>
    <definedName name="_xlnm.Print_Area" localSheetId="6">'勤務形態一覧表（療養介護）'!$A$1:$AN$78</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医療型障害児入所施設">選択肢!$B$31:$J$31</definedName>
    <definedName name="一般相談支援事業">選択肢!$B$21:$J$21</definedName>
    <definedName name="機能訓練">選択肢!$B$16:$J$16</definedName>
    <definedName name="居宅介護">選択肢!$B$2:$D$2</definedName>
    <definedName name="居宅介護・重度訪問介護・同行援護・行動援護">選択肢!$B$2:$J$2</definedName>
    <definedName name="居宅訪問型児童発達支援">選択肢!$B$29:$J$29</definedName>
    <definedName name="共同生活援助">選択肢!$B$12:$J$12</definedName>
    <definedName name="共同生活援助・介護サービス包括型">選択肢!$B$12:$J$12</definedName>
    <definedName name="共同生活援助・外部サービス利用型">選択肢!$B$13:$J$13</definedName>
    <definedName name="共同生活援助・日中サービス支援型">選択肢!$B$14:$J$14</definedName>
    <definedName name="行動援護">選択肢!$B$5:$D$5</definedName>
    <definedName name="児童発達支援・児童発達支援センターであるもの">選択肢!$B$27:$K$27</definedName>
    <definedName name="児童発達支援・主として重症心身障害児を対象とする場合">選択肢!$B$26:$J$26</definedName>
    <definedName name="児童発達支援・放課後等デイサービス">選択肢!$B$25:$J$25</definedName>
    <definedName name="自立生活援助">選択肢!$B$23:$J$23</definedName>
    <definedName name="就労移行支援">選択肢!$B$18:$J$18</definedName>
    <definedName name="就労継続支援Ａ型">選択肢!$B$20:$J$20</definedName>
    <definedName name="就労継続支援Ａ型・B型">選択肢!$B$20:$J$20</definedName>
    <definedName name="就労継続支援Ｂ型">選択肢!#REF!</definedName>
    <definedName name="就労定着支援">選択肢!$B$22:$J$22</definedName>
    <definedName name="重度障害者等包括支援">選択肢!$B$11:$J$11</definedName>
    <definedName name="重度訪問介護">選択肢!$B$3:$D$3</definedName>
    <definedName name="障害者支援施設">選択肢!$B$15:$L$15</definedName>
    <definedName name="食事">#REF!</definedName>
    <definedName name="生活介護">選択肢!$B$7:$J$7</definedName>
    <definedName name="生活訓練">選択肢!$B$17:$J$17</definedName>
    <definedName name="短期入所・空床利用型">選択肢!$B$9:$J$9</definedName>
    <definedName name="短期入所・単独型">選択肢!$B$10:$J$10</definedName>
    <definedName name="短期入所・併設型">選択肢!$B$8:$J$8</definedName>
    <definedName name="町っ油">#REF!</definedName>
    <definedName name="同行援護">選択肢!$B$4:$D$4</definedName>
    <definedName name="特定相談支援・障害児相談支援">選択肢!$B$24:$J$24</definedName>
    <definedName name="認定指定就労移行支援">選択肢!$B$19:$E$19</definedName>
    <definedName name="福祉型障害児入所施設">選択肢!$B$30:$K$30</definedName>
    <definedName name="保育所等訪問支援">選択肢!$B$28:$J$28</definedName>
    <definedName name="利用日数記入例">#REF!</definedName>
    <definedName name="療養介護">選択肢!$B$6:$J$6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41" i="119" l="1"/>
  <c r="AH42" i="119"/>
  <c r="AH42" i="120"/>
  <c r="AH42" i="117"/>
  <c r="AM43" i="116" a="1"/>
  <c r="AM43" i="116" s="1"/>
  <c r="U38" i="119" l="1"/>
  <c r="U38" i="120"/>
  <c r="U38" i="117"/>
  <c r="AK42" i="119"/>
  <c r="AK41" i="119"/>
  <c r="AK40" i="119"/>
  <c r="AH40" i="119"/>
  <c r="AK42" i="120"/>
  <c r="AH41" i="120"/>
  <c r="AK41" i="120" s="1"/>
  <c r="AH40" i="120"/>
  <c r="AK42" i="117"/>
  <c r="AK41" i="117"/>
  <c r="AK40" i="117"/>
  <c r="AH41" i="117"/>
  <c r="AH40" i="117"/>
  <c r="AK42" i="116"/>
  <c r="AK41" i="116"/>
  <c r="AK40" i="116"/>
  <c r="U38" i="116"/>
  <c r="AM40" i="119" l="1"/>
  <c r="AM43" i="119" s="1" a="1"/>
  <c r="AM43" i="119" s="1"/>
  <c r="AK40" i="120"/>
  <c r="AM40" i="120" s="1"/>
  <c r="AM43" i="120" s="1" a="1"/>
  <c r="AM43" i="120" s="1"/>
  <c r="AM40" i="117"/>
  <c r="AM43" i="117" s="1" a="1"/>
  <c r="AM43" i="117" s="1"/>
  <c r="AH41" i="116"/>
  <c r="AH40" i="116"/>
  <c r="C45" i="96"/>
  <c r="F42" i="116"/>
  <c r="AJ50" i="107" l="1"/>
  <c r="AJ49" i="107"/>
  <c r="AJ44" i="94"/>
  <c r="AJ45" i="94"/>
  <c r="AI37" i="101"/>
  <c r="AH37" i="101"/>
  <c r="AG37" i="101"/>
  <c r="AF37" i="101"/>
  <c r="AE37" i="101"/>
  <c r="AD37" i="101"/>
  <c r="AC37" i="101"/>
  <c r="AB37" i="101"/>
  <c r="AA37" i="101"/>
  <c r="Z37" i="101"/>
  <c r="Y37" i="101"/>
  <c r="X37" i="101"/>
  <c r="W37" i="101"/>
  <c r="V37" i="101"/>
  <c r="U37" i="101"/>
  <c r="R37" i="101"/>
  <c r="O37" i="101"/>
  <c r="L37" i="101"/>
  <c r="K37" i="101"/>
  <c r="J37" i="101"/>
  <c r="I37" i="101"/>
  <c r="F37" i="101"/>
  <c r="E37" i="101"/>
  <c r="D37" i="101"/>
  <c r="AJ47" i="124" l="1"/>
  <c r="AG37" i="124"/>
  <c r="AD37" i="124"/>
  <c r="AA37" i="124"/>
  <c r="X37" i="124"/>
  <c r="U37" i="124"/>
  <c r="R37" i="124"/>
  <c r="O37" i="124"/>
  <c r="L37" i="124"/>
  <c r="I37" i="124"/>
  <c r="F37" i="124"/>
  <c r="D37" i="124"/>
  <c r="E37" i="124"/>
  <c r="J37" i="124"/>
  <c r="K37" i="124"/>
  <c r="V37" i="124"/>
  <c r="W37" i="124"/>
  <c r="Y37" i="124"/>
  <c r="Z37" i="124"/>
  <c r="AB37" i="124"/>
  <c r="AC37" i="124"/>
  <c r="AE37" i="124"/>
  <c r="AF37" i="124"/>
  <c r="AH37" i="124"/>
  <c r="AI37" i="124"/>
  <c r="AJ45" i="124"/>
  <c r="AL54" i="124"/>
  <c r="AM56" i="124" s="1"/>
  <c r="AG54" i="124"/>
  <c r="AG57" i="124" s="1"/>
  <c r="AA54" i="124"/>
  <c r="AD57" i="124" s="1"/>
  <c r="U54" i="124"/>
  <c r="U56" i="124" s="1"/>
  <c r="O54" i="124"/>
  <c r="R57" i="124" s="1"/>
  <c r="I54" i="124"/>
  <c r="L57" i="124" s="1"/>
  <c r="E54" i="124"/>
  <c r="F57" i="124" s="1"/>
  <c r="C54" i="124"/>
  <c r="C56" i="124" s="1"/>
  <c r="AJ46" i="124"/>
  <c r="AJ44" i="124"/>
  <c r="AJ43" i="124"/>
  <c r="AJ42" i="124"/>
  <c r="AJ41" i="124"/>
  <c r="AL41" i="124" s="1"/>
  <c r="AJ40" i="124"/>
  <c r="AJ39" i="124"/>
  <c r="AL39" i="124" s="1"/>
  <c r="AJ38" i="124"/>
  <c r="AJ31" i="124"/>
  <c r="AI31" i="124"/>
  <c r="AH31" i="124"/>
  <c r="AG31" i="124"/>
  <c r="AF31" i="124"/>
  <c r="AE31" i="124"/>
  <c r="AD31" i="124"/>
  <c r="AC31" i="124"/>
  <c r="AB31" i="124"/>
  <c r="AA31" i="124"/>
  <c r="Z31" i="124"/>
  <c r="Y31" i="124"/>
  <c r="X31" i="124"/>
  <c r="W31" i="124"/>
  <c r="V31" i="124"/>
  <c r="U31" i="124"/>
  <c r="T31" i="124"/>
  <c r="S31" i="124"/>
  <c r="R31" i="124"/>
  <c r="Q31" i="124"/>
  <c r="P31" i="124"/>
  <c r="O31" i="124"/>
  <c r="N31" i="124"/>
  <c r="M31" i="124"/>
  <c r="L31" i="124"/>
  <c r="K31" i="124"/>
  <c r="J31" i="124"/>
  <c r="I31" i="124"/>
  <c r="H31" i="124"/>
  <c r="G31" i="124"/>
  <c r="F31" i="124"/>
  <c r="AK30" i="124"/>
  <c r="AK29" i="124"/>
  <c r="AK28" i="124"/>
  <c r="AK27" i="124"/>
  <c r="AK26" i="124"/>
  <c r="AK25" i="124"/>
  <c r="AK24" i="124"/>
  <c r="AK23" i="124"/>
  <c r="AK22" i="124"/>
  <c r="AK21" i="124"/>
  <c r="AL21" i="124" s="1"/>
  <c r="AK20" i="124"/>
  <c r="AK19" i="124"/>
  <c r="AK18" i="124"/>
  <c r="AK17" i="124"/>
  <c r="AK16" i="124"/>
  <c r="AK15" i="124"/>
  <c r="AK14" i="124"/>
  <c r="AK13" i="124"/>
  <c r="AK12" i="124"/>
  <c r="AK11" i="124"/>
  <c r="AG10" i="124"/>
  <c r="AF10" i="124"/>
  <c r="AE10" i="124"/>
  <c r="AD10" i="124"/>
  <c r="AC10" i="124"/>
  <c r="AB10" i="124"/>
  <c r="AA10" i="124"/>
  <c r="Z10" i="124"/>
  <c r="Y10" i="124"/>
  <c r="X10" i="124"/>
  <c r="W10" i="124"/>
  <c r="V10" i="124"/>
  <c r="U10" i="124"/>
  <c r="T10" i="124"/>
  <c r="S10" i="124"/>
  <c r="R10" i="124"/>
  <c r="Q10" i="124"/>
  <c r="P10" i="124"/>
  <c r="O10" i="124"/>
  <c r="N10" i="124"/>
  <c r="M10" i="124"/>
  <c r="L10" i="124"/>
  <c r="K10" i="124"/>
  <c r="J10" i="124"/>
  <c r="I10" i="124"/>
  <c r="H10" i="124"/>
  <c r="G10" i="124"/>
  <c r="F10" i="124"/>
  <c r="AG9" i="124"/>
  <c r="AF9" i="124"/>
  <c r="AE9" i="124"/>
  <c r="AD9" i="124"/>
  <c r="AC9" i="124"/>
  <c r="AB9" i="124"/>
  <c r="AA9" i="124"/>
  <c r="Z9" i="124"/>
  <c r="Y9" i="124"/>
  <c r="X9" i="124"/>
  <c r="W9" i="124"/>
  <c r="V9" i="124"/>
  <c r="U9" i="124"/>
  <c r="T9" i="124"/>
  <c r="S9" i="124"/>
  <c r="R9" i="124"/>
  <c r="Q9" i="124"/>
  <c r="P9" i="124"/>
  <c r="O9" i="124"/>
  <c r="N9" i="124"/>
  <c r="M9" i="124"/>
  <c r="L9" i="124"/>
  <c r="K9" i="124"/>
  <c r="J9" i="124"/>
  <c r="I9" i="124"/>
  <c r="H9" i="124"/>
  <c r="G9" i="124"/>
  <c r="F9" i="124"/>
  <c r="AL14" i="124" s="1"/>
  <c r="I40" i="119"/>
  <c r="I42" i="119" s="1"/>
  <c r="F39" i="119"/>
  <c r="E39" i="119"/>
  <c r="D39" i="119"/>
  <c r="C69" i="107"/>
  <c r="C42" i="114"/>
  <c r="E42" i="114"/>
  <c r="AL49" i="115"/>
  <c r="AG49" i="115"/>
  <c r="AA49" i="115"/>
  <c r="U49" i="115"/>
  <c r="O49" i="115"/>
  <c r="I49" i="115"/>
  <c r="E49" i="115"/>
  <c r="C49" i="115"/>
  <c r="AL49" i="114"/>
  <c r="AG49" i="114"/>
  <c r="AA49" i="114"/>
  <c r="U49" i="114"/>
  <c r="O49" i="114"/>
  <c r="I49" i="114"/>
  <c r="E49" i="114"/>
  <c r="C49" i="114"/>
  <c r="AL41" i="113"/>
  <c r="AG41" i="113"/>
  <c r="AA41" i="113"/>
  <c r="U41" i="113"/>
  <c r="O41" i="113"/>
  <c r="I41" i="113"/>
  <c r="E41" i="113"/>
  <c r="C41" i="113"/>
  <c r="AL41" i="112"/>
  <c r="AG41" i="112"/>
  <c r="AA41" i="112"/>
  <c r="U41" i="112"/>
  <c r="O41" i="112"/>
  <c r="I41" i="112"/>
  <c r="E41" i="112"/>
  <c r="C41" i="112"/>
  <c r="AL42" i="111"/>
  <c r="AG42" i="111"/>
  <c r="AA42" i="111"/>
  <c r="U42" i="111"/>
  <c r="O42" i="111"/>
  <c r="I42" i="111"/>
  <c r="E42" i="111"/>
  <c r="C42" i="111"/>
  <c r="AL41" i="110"/>
  <c r="AG41" i="110"/>
  <c r="AA41" i="110"/>
  <c r="U41" i="110"/>
  <c r="O41" i="110"/>
  <c r="I41" i="110"/>
  <c r="E41" i="110"/>
  <c r="C41" i="110"/>
  <c r="AL43" i="109"/>
  <c r="AG43" i="109"/>
  <c r="AA43" i="109"/>
  <c r="U43" i="109"/>
  <c r="O43" i="109"/>
  <c r="I43" i="109"/>
  <c r="E43" i="109"/>
  <c r="C43" i="109"/>
  <c r="AL44" i="108"/>
  <c r="AG44" i="108"/>
  <c r="AA44" i="108"/>
  <c r="U44" i="108"/>
  <c r="O44" i="108"/>
  <c r="I44" i="108"/>
  <c r="E44" i="108"/>
  <c r="C44" i="108"/>
  <c r="AL41" i="106"/>
  <c r="AG41" i="106"/>
  <c r="AA41" i="106"/>
  <c r="U41" i="106"/>
  <c r="O41" i="106"/>
  <c r="I41" i="106"/>
  <c r="E41" i="106"/>
  <c r="C41" i="106"/>
  <c r="AL63" i="107"/>
  <c r="AG63" i="107"/>
  <c r="AA63" i="107"/>
  <c r="U63" i="107"/>
  <c r="O63" i="107"/>
  <c r="I63" i="107"/>
  <c r="E63" i="107"/>
  <c r="C63" i="107"/>
  <c r="AL55" i="102"/>
  <c r="AG55" i="102"/>
  <c r="AA55" i="102"/>
  <c r="U55" i="102"/>
  <c r="O55" i="102"/>
  <c r="I55" i="102"/>
  <c r="E55" i="102"/>
  <c r="AL58" i="101"/>
  <c r="AG58" i="101"/>
  <c r="AA58" i="101"/>
  <c r="U58" i="101"/>
  <c r="O58" i="101"/>
  <c r="I58" i="101"/>
  <c r="E58" i="101"/>
  <c r="AL50" i="100"/>
  <c r="AG50" i="100"/>
  <c r="AA50" i="100"/>
  <c r="U50" i="100"/>
  <c r="O50" i="100"/>
  <c r="I50" i="100"/>
  <c r="E50" i="100"/>
  <c r="C50" i="100"/>
  <c r="AL50" i="99"/>
  <c r="AG50" i="99"/>
  <c r="AA50" i="99"/>
  <c r="U50" i="99"/>
  <c r="O50" i="99"/>
  <c r="I50" i="99"/>
  <c r="E50" i="99"/>
  <c r="C50" i="99"/>
  <c r="AL50" i="118"/>
  <c r="AG50" i="118"/>
  <c r="AA50" i="118"/>
  <c r="U50" i="118"/>
  <c r="O50" i="118"/>
  <c r="I50" i="118"/>
  <c r="E50" i="118"/>
  <c r="C50" i="118"/>
  <c r="AL52" i="96"/>
  <c r="AG52" i="96"/>
  <c r="AA52" i="96"/>
  <c r="U52" i="96"/>
  <c r="O52" i="96"/>
  <c r="I52" i="96"/>
  <c r="E52" i="96"/>
  <c r="C52" i="96"/>
  <c r="I46" i="120"/>
  <c r="I49" i="120" s="1"/>
  <c r="E46" i="120"/>
  <c r="E49" i="120" s="1"/>
  <c r="C46" i="120"/>
  <c r="D48" i="120" s="1"/>
  <c r="I40" i="120"/>
  <c r="I42" i="120" s="1"/>
  <c r="F39" i="120"/>
  <c r="E39" i="120"/>
  <c r="D39" i="120"/>
  <c r="AJ31" i="120"/>
  <c r="AI31" i="120"/>
  <c r="AH31" i="120"/>
  <c r="AG31" i="120"/>
  <c r="AF31" i="120"/>
  <c r="AE31" i="120"/>
  <c r="AD31" i="120"/>
  <c r="AC31" i="120"/>
  <c r="AB31" i="120"/>
  <c r="AA31" i="120"/>
  <c r="Z31" i="120"/>
  <c r="Y31" i="120"/>
  <c r="X31" i="120"/>
  <c r="W31" i="120"/>
  <c r="V31" i="120"/>
  <c r="U31" i="120"/>
  <c r="T31" i="120"/>
  <c r="S31" i="120"/>
  <c r="R31" i="120"/>
  <c r="Q31" i="120"/>
  <c r="P31" i="120"/>
  <c r="O31" i="120"/>
  <c r="N31" i="120"/>
  <c r="M31" i="120"/>
  <c r="L31" i="120"/>
  <c r="K31" i="120"/>
  <c r="J31" i="120"/>
  <c r="I31" i="120"/>
  <c r="H31" i="120"/>
  <c r="G31" i="120"/>
  <c r="F31" i="120"/>
  <c r="AK30" i="120"/>
  <c r="AL30" i="120" s="1"/>
  <c r="AK29" i="120"/>
  <c r="AL29" i="120" s="1"/>
  <c r="AK28" i="120"/>
  <c r="AL28" i="120" s="1"/>
  <c r="AK27" i="120"/>
  <c r="AL27" i="120" s="1"/>
  <c r="AK26" i="120"/>
  <c r="AL26" i="120" s="1"/>
  <c r="AK25" i="120"/>
  <c r="AL25" i="120" s="1"/>
  <c r="AK24" i="120"/>
  <c r="AL24" i="120" s="1"/>
  <c r="AK23" i="120"/>
  <c r="AL23" i="120" s="1"/>
  <c r="AK22" i="120"/>
  <c r="AL22" i="120" s="1"/>
  <c r="AK21" i="120"/>
  <c r="AL21" i="120" s="1"/>
  <c r="AK20" i="120"/>
  <c r="AL20" i="120" s="1"/>
  <c r="AK19" i="120"/>
  <c r="AL19" i="120" s="1"/>
  <c r="AK18" i="120"/>
  <c r="AL18" i="120" s="1"/>
  <c r="AK17" i="120"/>
  <c r="AL17" i="120" s="1"/>
  <c r="AK16" i="120"/>
  <c r="AL16" i="120" s="1"/>
  <c r="AK15" i="120"/>
  <c r="AL15" i="120" s="1"/>
  <c r="AK14" i="120"/>
  <c r="AL14" i="120"/>
  <c r="AK13" i="120"/>
  <c r="AL13" i="120" s="1"/>
  <c r="AK12" i="120"/>
  <c r="AL12" i="120" s="1"/>
  <c r="AG10" i="120"/>
  <c r="AF10" i="120"/>
  <c r="AE10" i="120"/>
  <c r="AD10" i="120"/>
  <c r="AC10" i="120"/>
  <c r="AB10" i="120"/>
  <c r="AA10" i="120"/>
  <c r="Z10" i="120"/>
  <c r="Y10" i="120"/>
  <c r="X10" i="120"/>
  <c r="W10" i="120"/>
  <c r="V10" i="120"/>
  <c r="U10" i="120"/>
  <c r="T10" i="120"/>
  <c r="S10" i="120"/>
  <c r="R10" i="120"/>
  <c r="Q10" i="120"/>
  <c r="P10" i="120"/>
  <c r="O10" i="120"/>
  <c r="N10" i="120"/>
  <c r="M10" i="120"/>
  <c r="L10" i="120"/>
  <c r="K10" i="120"/>
  <c r="J10" i="120"/>
  <c r="I10" i="120"/>
  <c r="H10" i="120"/>
  <c r="G10" i="120"/>
  <c r="F10" i="120"/>
  <c r="AI10" i="120"/>
  <c r="AG9" i="120"/>
  <c r="AF9" i="120"/>
  <c r="AE9" i="120"/>
  <c r="AD9" i="120"/>
  <c r="AC9" i="120"/>
  <c r="AB9" i="120"/>
  <c r="AA9" i="120"/>
  <c r="Z9" i="120"/>
  <c r="Y9" i="120"/>
  <c r="X9" i="120"/>
  <c r="W9" i="120"/>
  <c r="V9" i="120"/>
  <c r="U9" i="120"/>
  <c r="T9" i="120"/>
  <c r="S9" i="120"/>
  <c r="R9" i="120"/>
  <c r="Q9" i="120"/>
  <c r="P9" i="120"/>
  <c r="O9" i="120"/>
  <c r="N9" i="120"/>
  <c r="M9" i="120"/>
  <c r="L9" i="120"/>
  <c r="K9" i="120"/>
  <c r="J9" i="120"/>
  <c r="I9" i="120"/>
  <c r="H9" i="120"/>
  <c r="G9" i="120"/>
  <c r="F9" i="120"/>
  <c r="AI9" i="120" s="1"/>
  <c r="I46" i="119"/>
  <c r="L49" i="119" s="1"/>
  <c r="E46" i="119"/>
  <c r="C46" i="119"/>
  <c r="D48" i="119" s="1"/>
  <c r="AJ31" i="119"/>
  <c r="AI31" i="119"/>
  <c r="AH31" i="119"/>
  <c r="AG31" i="119"/>
  <c r="AF31" i="119"/>
  <c r="AE31" i="119"/>
  <c r="AD31" i="119"/>
  <c r="AC31" i="119"/>
  <c r="AB31" i="119"/>
  <c r="AA31" i="119"/>
  <c r="Z31" i="119"/>
  <c r="Y31" i="119"/>
  <c r="X31" i="119"/>
  <c r="W31" i="119"/>
  <c r="V31" i="119"/>
  <c r="U31" i="119"/>
  <c r="T31" i="119"/>
  <c r="S31" i="119"/>
  <c r="R31" i="119"/>
  <c r="Q31" i="119"/>
  <c r="P31" i="119"/>
  <c r="O31" i="119"/>
  <c r="N31" i="119"/>
  <c r="M31" i="119"/>
  <c r="L31" i="119"/>
  <c r="K31" i="119"/>
  <c r="J31" i="119"/>
  <c r="I31" i="119"/>
  <c r="H31" i="119"/>
  <c r="G31" i="119"/>
  <c r="F31" i="119"/>
  <c r="AK30" i="119"/>
  <c r="AL30" i="119" s="1"/>
  <c r="AK29" i="119"/>
  <c r="AL29" i="119" s="1"/>
  <c r="AK28" i="119"/>
  <c r="AL28" i="119" s="1"/>
  <c r="AK27" i="119"/>
  <c r="AL27" i="119" s="1"/>
  <c r="AL26" i="119"/>
  <c r="AK26" i="119"/>
  <c r="AK25" i="119"/>
  <c r="AL25" i="119"/>
  <c r="AK24" i="119"/>
  <c r="AL24" i="119" s="1"/>
  <c r="AK23" i="119"/>
  <c r="AL23" i="119" s="1"/>
  <c r="AK22" i="119"/>
  <c r="AL22" i="119" s="1"/>
  <c r="AK21" i="119"/>
  <c r="AL21" i="119" s="1"/>
  <c r="AK20" i="119"/>
  <c r="AL20" i="119" s="1"/>
  <c r="AK19" i="119"/>
  <c r="AL19" i="119"/>
  <c r="AK18" i="119"/>
  <c r="AL18" i="119" s="1"/>
  <c r="AK17" i="119"/>
  <c r="AL17" i="119" s="1"/>
  <c r="AK16" i="119"/>
  <c r="AL16" i="119" s="1"/>
  <c r="AK15" i="119"/>
  <c r="AL15" i="119" s="1"/>
  <c r="AK14" i="119"/>
  <c r="AK13" i="119"/>
  <c r="AL13" i="119" s="1"/>
  <c r="AK12" i="119"/>
  <c r="AL12" i="119" s="1"/>
  <c r="AG10" i="119"/>
  <c r="AF10" i="119"/>
  <c r="AE10" i="119"/>
  <c r="AD10" i="119"/>
  <c r="AC10" i="119"/>
  <c r="AB10" i="119"/>
  <c r="AA10" i="119"/>
  <c r="Z10" i="119"/>
  <c r="Y10" i="119"/>
  <c r="X10" i="119"/>
  <c r="W10" i="119"/>
  <c r="V10" i="119"/>
  <c r="U10" i="119"/>
  <c r="T10" i="119"/>
  <c r="S10" i="119"/>
  <c r="R10" i="119"/>
  <c r="Q10" i="119"/>
  <c r="P10" i="119"/>
  <c r="O10" i="119"/>
  <c r="N10" i="119"/>
  <c r="M10" i="119"/>
  <c r="L10" i="119"/>
  <c r="K10" i="119"/>
  <c r="J10" i="119"/>
  <c r="I10" i="119"/>
  <c r="H10" i="119"/>
  <c r="G10" i="119"/>
  <c r="F10" i="119"/>
  <c r="AG9" i="119"/>
  <c r="AF9" i="119"/>
  <c r="AE9" i="119"/>
  <c r="AD9" i="119"/>
  <c r="AC9" i="119"/>
  <c r="AB9" i="119"/>
  <c r="AA9" i="119"/>
  <c r="Z9" i="119"/>
  <c r="Y9" i="119"/>
  <c r="X9" i="119"/>
  <c r="W9" i="119"/>
  <c r="V9" i="119"/>
  <c r="U9" i="119"/>
  <c r="T9" i="119"/>
  <c r="S9" i="119"/>
  <c r="R9" i="119"/>
  <c r="Q9" i="119"/>
  <c r="P9" i="119"/>
  <c r="O9" i="119"/>
  <c r="N9" i="119"/>
  <c r="M9" i="119"/>
  <c r="L9" i="119"/>
  <c r="K9" i="119"/>
  <c r="J9" i="119"/>
  <c r="I9" i="119"/>
  <c r="H9" i="119"/>
  <c r="G9" i="119"/>
  <c r="F9" i="119"/>
  <c r="C65" i="107"/>
  <c r="D67" i="107" s="1"/>
  <c r="AG56" i="107"/>
  <c r="AA56" i="107"/>
  <c r="U56" i="107"/>
  <c r="O56" i="107"/>
  <c r="I56" i="107"/>
  <c r="U59" i="107"/>
  <c r="U61" i="107" s="1"/>
  <c r="AJ46" i="101"/>
  <c r="AJ44" i="101"/>
  <c r="AJ42" i="101"/>
  <c r="AH10" i="120"/>
  <c r="AJ10" i="120"/>
  <c r="AJ9" i="120"/>
  <c r="AH10" i="119"/>
  <c r="AJ39" i="102"/>
  <c r="AJ38" i="102"/>
  <c r="AJ38" i="101"/>
  <c r="AL38" i="101" s="1"/>
  <c r="AJ40" i="101"/>
  <c r="AJ39" i="101"/>
  <c r="C47" i="98"/>
  <c r="D50" i="98" s="1"/>
  <c r="E46" i="118"/>
  <c r="F49" i="118" s="1"/>
  <c r="E47" i="98"/>
  <c r="F50" i="98" s="1"/>
  <c r="E46" i="97"/>
  <c r="E49" i="97" s="1"/>
  <c r="C46" i="97"/>
  <c r="C50" i="97" s="1"/>
  <c r="I47" i="98"/>
  <c r="I49" i="98" s="1"/>
  <c r="C46" i="99"/>
  <c r="C48" i="99" s="1"/>
  <c r="AL46" i="118"/>
  <c r="AM49" i="118" s="1"/>
  <c r="AG46" i="118"/>
  <c r="AG49" i="118" s="1"/>
  <c r="AA46" i="118"/>
  <c r="AA48" i="118" s="1"/>
  <c r="U46" i="118"/>
  <c r="X49" i="118" s="1"/>
  <c r="O46" i="118"/>
  <c r="O48" i="118" s="1"/>
  <c r="I46" i="118"/>
  <c r="L48" i="118" s="1"/>
  <c r="C46" i="118"/>
  <c r="C49" i="118" s="1"/>
  <c r="AJ39" i="118"/>
  <c r="AJ38" i="118"/>
  <c r="AL38" i="118" s="1"/>
  <c r="AJ31" i="118"/>
  <c r="AI31" i="118"/>
  <c r="AH31" i="118"/>
  <c r="AG31" i="118"/>
  <c r="AF31" i="118"/>
  <c r="AE31" i="118"/>
  <c r="AD31" i="118"/>
  <c r="AC31" i="118"/>
  <c r="AB31" i="118"/>
  <c r="AA31" i="118"/>
  <c r="Z31" i="118"/>
  <c r="Y31" i="118"/>
  <c r="X31" i="118"/>
  <c r="W31" i="118"/>
  <c r="V31" i="118"/>
  <c r="U31" i="118"/>
  <c r="T31" i="118"/>
  <c r="S31" i="118"/>
  <c r="R31" i="118"/>
  <c r="Q31" i="118"/>
  <c r="P31" i="118"/>
  <c r="O31" i="118"/>
  <c r="N31" i="118"/>
  <c r="M31" i="118"/>
  <c r="L31" i="118"/>
  <c r="K31" i="118"/>
  <c r="J31" i="118"/>
  <c r="I31" i="118"/>
  <c r="H31" i="118"/>
  <c r="G31" i="118"/>
  <c r="F31" i="118"/>
  <c r="AK30" i="118"/>
  <c r="AK29" i="118"/>
  <c r="AK28" i="118"/>
  <c r="AL28" i="118" s="1"/>
  <c r="AK27" i="118"/>
  <c r="AK26" i="118"/>
  <c r="AK25" i="118"/>
  <c r="AK24" i="118"/>
  <c r="AL24" i="118" s="1"/>
  <c r="AK23" i="118"/>
  <c r="AK22" i="118"/>
  <c r="AK21" i="118"/>
  <c r="AL21" i="118" s="1"/>
  <c r="AK20" i="118"/>
  <c r="AK19" i="118"/>
  <c r="AK18" i="118"/>
  <c r="AK17" i="118"/>
  <c r="AL17" i="118" s="1"/>
  <c r="AK16" i="118"/>
  <c r="AK15" i="118"/>
  <c r="AK14" i="118"/>
  <c r="AL14" i="118" s="1"/>
  <c r="AK13" i="118"/>
  <c r="AK12" i="118"/>
  <c r="AK11" i="118"/>
  <c r="AG10" i="118"/>
  <c r="AF10" i="118"/>
  <c r="AE10" i="118"/>
  <c r="AD10" i="118"/>
  <c r="AC10" i="118"/>
  <c r="AB10" i="118"/>
  <c r="AA10" i="118"/>
  <c r="Z10" i="118"/>
  <c r="Y10" i="118"/>
  <c r="X10" i="118"/>
  <c r="W10" i="118"/>
  <c r="V10" i="118"/>
  <c r="U10" i="118"/>
  <c r="T10" i="118"/>
  <c r="S10" i="118"/>
  <c r="R10" i="118"/>
  <c r="Q10" i="118"/>
  <c r="P10" i="118"/>
  <c r="O10" i="118"/>
  <c r="N10" i="118"/>
  <c r="M10" i="118"/>
  <c r="L10" i="118"/>
  <c r="K10" i="118"/>
  <c r="J10" i="118"/>
  <c r="I10" i="118"/>
  <c r="H10" i="118"/>
  <c r="G10" i="118"/>
  <c r="F10" i="118"/>
  <c r="AJ10" i="118" s="1"/>
  <c r="AG9" i="118"/>
  <c r="AF9" i="118"/>
  <c r="AE9" i="118"/>
  <c r="AD9" i="118"/>
  <c r="AC9" i="118"/>
  <c r="AB9" i="118"/>
  <c r="AA9" i="118"/>
  <c r="Z9" i="118"/>
  <c r="Y9" i="118"/>
  <c r="X9" i="118"/>
  <c r="W9" i="118"/>
  <c r="V9" i="118"/>
  <c r="U9" i="118"/>
  <c r="T9" i="118"/>
  <c r="S9" i="118"/>
  <c r="R9" i="118"/>
  <c r="Q9" i="118"/>
  <c r="P9" i="118"/>
  <c r="O9" i="118"/>
  <c r="N9" i="118"/>
  <c r="M9" i="118"/>
  <c r="L9" i="118"/>
  <c r="K9" i="118"/>
  <c r="J9" i="118"/>
  <c r="I9" i="118"/>
  <c r="H9" i="118"/>
  <c r="G9" i="118"/>
  <c r="F9" i="118"/>
  <c r="AL29" i="118" s="1"/>
  <c r="AJ39" i="96"/>
  <c r="AJ9" i="118"/>
  <c r="I47" i="117"/>
  <c r="L50" i="117" s="1"/>
  <c r="E47" i="117"/>
  <c r="E49" i="117" s="1"/>
  <c r="C47" i="117"/>
  <c r="D49" i="117" s="1"/>
  <c r="I40" i="117"/>
  <c r="I42" i="117" s="1"/>
  <c r="F39" i="117"/>
  <c r="E39" i="117"/>
  <c r="D39" i="117"/>
  <c r="AJ31" i="117"/>
  <c r="AI31" i="117"/>
  <c r="AH31" i="117"/>
  <c r="AG31" i="117"/>
  <c r="AF31" i="117"/>
  <c r="AE31" i="117"/>
  <c r="AD31" i="117"/>
  <c r="AC31" i="117"/>
  <c r="AB31" i="117"/>
  <c r="AA31" i="117"/>
  <c r="Z31" i="117"/>
  <c r="Y31" i="117"/>
  <c r="X31" i="117"/>
  <c r="W31" i="117"/>
  <c r="V31" i="117"/>
  <c r="U31" i="117"/>
  <c r="T31" i="117"/>
  <c r="S31" i="117"/>
  <c r="R31" i="117"/>
  <c r="Q31" i="117"/>
  <c r="P31" i="117"/>
  <c r="O31" i="117"/>
  <c r="N31" i="117"/>
  <c r="M31" i="117"/>
  <c r="L31" i="117"/>
  <c r="K31" i="117"/>
  <c r="J31" i="117"/>
  <c r="I31" i="117"/>
  <c r="H31" i="117"/>
  <c r="G31" i="117"/>
  <c r="F31" i="117"/>
  <c r="AK30" i="117"/>
  <c r="AL30" i="117" s="1"/>
  <c r="AK29" i="117"/>
  <c r="AL29" i="117" s="1"/>
  <c r="AK28" i="117"/>
  <c r="AL28" i="117" s="1"/>
  <c r="AK27" i="117"/>
  <c r="AL27" i="117" s="1"/>
  <c r="AK26" i="117"/>
  <c r="AL26" i="117"/>
  <c r="AK25" i="117"/>
  <c r="AL25" i="117" s="1"/>
  <c r="AK24" i="117"/>
  <c r="AL24" i="117" s="1"/>
  <c r="AK23" i="117"/>
  <c r="AL23" i="117" s="1"/>
  <c r="AK22" i="117"/>
  <c r="AL22" i="117" s="1"/>
  <c r="AK21" i="117"/>
  <c r="AL21" i="117" s="1"/>
  <c r="AK20" i="117"/>
  <c r="AL20" i="117" s="1"/>
  <c r="AK19" i="117"/>
  <c r="AL19" i="117" s="1"/>
  <c r="AK18" i="117"/>
  <c r="AL18" i="117"/>
  <c r="AK17" i="117"/>
  <c r="AL17" i="117" s="1"/>
  <c r="AK16" i="117"/>
  <c r="AL16" i="117" s="1"/>
  <c r="AK15" i="117"/>
  <c r="AL15" i="117" s="1"/>
  <c r="AK14" i="117"/>
  <c r="AK13" i="117"/>
  <c r="AL13" i="117" s="1"/>
  <c r="AK12" i="117"/>
  <c r="AL12" i="117"/>
  <c r="AG10" i="117"/>
  <c r="AF10" i="117"/>
  <c r="AE10" i="117"/>
  <c r="AD10" i="117"/>
  <c r="AC10" i="117"/>
  <c r="AB10" i="117"/>
  <c r="AA10" i="117"/>
  <c r="Z10" i="117"/>
  <c r="Y10" i="117"/>
  <c r="X10" i="117"/>
  <c r="W10" i="117"/>
  <c r="V10" i="117"/>
  <c r="U10" i="117"/>
  <c r="T10" i="117"/>
  <c r="S10" i="117"/>
  <c r="R10" i="117"/>
  <c r="Q10" i="117"/>
  <c r="P10" i="117"/>
  <c r="O10" i="117"/>
  <c r="N10" i="117"/>
  <c r="M10" i="117"/>
  <c r="L10" i="117"/>
  <c r="K10" i="117"/>
  <c r="J10" i="117"/>
  <c r="I10" i="117"/>
  <c r="H10" i="117"/>
  <c r="G10" i="117"/>
  <c r="F10" i="117"/>
  <c r="AH10" i="117" s="1"/>
  <c r="AG9" i="117"/>
  <c r="AF9" i="117"/>
  <c r="AE9" i="117"/>
  <c r="AD9" i="117"/>
  <c r="AC9" i="117"/>
  <c r="AB9" i="117"/>
  <c r="AA9" i="117"/>
  <c r="Z9" i="117"/>
  <c r="Y9" i="117"/>
  <c r="X9" i="117"/>
  <c r="W9" i="117"/>
  <c r="V9" i="117"/>
  <c r="U9" i="117"/>
  <c r="T9" i="117"/>
  <c r="S9" i="117"/>
  <c r="R9" i="117"/>
  <c r="Q9" i="117"/>
  <c r="P9" i="117"/>
  <c r="O9" i="117"/>
  <c r="N9" i="117"/>
  <c r="M9" i="117"/>
  <c r="L9" i="117"/>
  <c r="K9" i="117"/>
  <c r="J9" i="117"/>
  <c r="I9" i="117"/>
  <c r="H9" i="117"/>
  <c r="G9" i="117"/>
  <c r="F9" i="117"/>
  <c r="AJ9" i="117" s="1"/>
  <c r="I50" i="116"/>
  <c r="L52" i="116" s="1"/>
  <c r="E50" i="116"/>
  <c r="F53" i="116" s="1"/>
  <c r="C50" i="116"/>
  <c r="C52" i="116" s="1"/>
  <c r="E42" i="116"/>
  <c r="D42" i="116"/>
  <c r="I41" i="116"/>
  <c r="I40" i="116"/>
  <c r="F39" i="116"/>
  <c r="E39" i="116"/>
  <c r="D39" i="116"/>
  <c r="AJ31" i="116"/>
  <c r="AI31" i="116"/>
  <c r="AH31" i="116"/>
  <c r="AG31" i="116"/>
  <c r="AF31" i="116"/>
  <c r="AE31" i="116"/>
  <c r="AD31" i="116"/>
  <c r="AC31" i="116"/>
  <c r="AB31" i="116"/>
  <c r="AA31" i="116"/>
  <c r="Z31" i="116"/>
  <c r="Y31" i="116"/>
  <c r="X31" i="116"/>
  <c r="W31" i="116"/>
  <c r="V31" i="116"/>
  <c r="U31" i="116"/>
  <c r="T31" i="116"/>
  <c r="S31" i="116"/>
  <c r="R31" i="116"/>
  <c r="Q31" i="116"/>
  <c r="P31" i="116"/>
  <c r="O31" i="116"/>
  <c r="N31" i="116"/>
  <c r="M31" i="116"/>
  <c r="L31" i="116"/>
  <c r="K31" i="116"/>
  <c r="J31" i="116"/>
  <c r="I31" i="116"/>
  <c r="H31" i="116"/>
  <c r="G31" i="116"/>
  <c r="F31" i="116"/>
  <c r="AK30" i="116"/>
  <c r="AL30" i="116" s="1"/>
  <c r="AK29" i="116"/>
  <c r="AL29" i="116" s="1"/>
  <c r="AK28" i="116"/>
  <c r="AL28" i="116" s="1"/>
  <c r="AK27" i="116"/>
  <c r="AL27" i="116" s="1"/>
  <c r="AK26" i="116"/>
  <c r="AL26" i="116" s="1"/>
  <c r="AK25" i="116"/>
  <c r="AL25" i="116" s="1"/>
  <c r="AK24" i="116"/>
  <c r="AL24" i="116" s="1"/>
  <c r="AK23" i="116"/>
  <c r="AL23" i="116" s="1"/>
  <c r="AK22" i="116"/>
  <c r="AL22" i="116" s="1"/>
  <c r="AK21" i="116"/>
  <c r="AL21" i="116" s="1"/>
  <c r="AK20" i="116"/>
  <c r="AL20" i="116" s="1"/>
  <c r="AK19" i="116"/>
  <c r="AL19" i="116" s="1"/>
  <c r="AK18" i="116"/>
  <c r="AL18" i="116" s="1"/>
  <c r="AK17" i="116"/>
  <c r="AL17" i="116" s="1"/>
  <c r="AK16" i="116"/>
  <c r="AL16" i="116" s="1"/>
  <c r="AK15" i="116"/>
  <c r="AL15" i="116" s="1"/>
  <c r="AK14" i="116"/>
  <c r="AL14" i="116" s="1"/>
  <c r="AK13" i="116"/>
  <c r="AL13" i="116" s="1"/>
  <c r="AK12" i="116"/>
  <c r="AL12" i="116" s="1"/>
  <c r="AG10" i="116"/>
  <c r="AF10" i="116"/>
  <c r="AE10" i="116"/>
  <c r="AD10" i="116"/>
  <c r="AC10" i="116"/>
  <c r="AB10" i="116"/>
  <c r="AA10" i="116"/>
  <c r="Z10" i="116"/>
  <c r="Y10" i="116"/>
  <c r="X10" i="116"/>
  <c r="W10" i="116"/>
  <c r="V10" i="116"/>
  <c r="U10" i="116"/>
  <c r="T10" i="116"/>
  <c r="S10" i="116"/>
  <c r="R10" i="116"/>
  <c r="Q10" i="116"/>
  <c r="P10" i="116"/>
  <c r="O10" i="116"/>
  <c r="N10" i="116"/>
  <c r="M10" i="116"/>
  <c r="L10" i="116"/>
  <c r="K10" i="116"/>
  <c r="J10" i="116"/>
  <c r="I10" i="116"/>
  <c r="H10" i="116"/>
  <c r="G10" i="116"/>
  <c r="F10" i="116"/>
  <c r="AJ10" i="116" s="1"/>
  <c r="AG9" i="116"/>
  <c r="AF9" i="116"/>
  <c r="AE9" i="116"/>
  <c r="AD9" i="116"/>
  <c r="AC9" i="116"/>
  <c r="AB9" i="116"/>
  <c r="AA9" i="116"/>
  <c r="Z9" i="116"/>
  <c r="Y9" i="116"/>
  <c r="X9" i="116"/>
  <c r="W9" i="116"/>
  <c r="V9" i="116"/>
  <c r="U9" i="116"/>
  <c r="T9" i="116"/>
  <c r="S9" i="116"/>
  <c r="R9" i="116"/>
  <c r="Q9" i="116"/>
  <c r="P9" i="116"/>
  <c r="O9" i="116"/>
  <c r="N9" i="116"/>
  <c r="M9" i="116"/>
  <c r="L9" i="116"/>
  <c r="K9" i="116"/>
  <c r="J9" i="116"/>
  <c r="I9" i="116"/>
  <c r="H9" i="116"/>
  <c r="G9" i="116"/>
  <c r="F9" i="116"/>
  <c r="AH9" i="116" s="1"/>
  <c r="T38" i="115"/>
  <c r="C42" i="115" s="1"/>
  <c r="AL45" i="115"/>
  <c r="AM47" i="115" s="1"/>
  <c r="AG45" i="115"/>
  <c r="AJ47" i="115" s="1"/>
  <c r="AA45" i="115"/>
  <c r="AD48" i="115" s="1"/>
  <c r="U45" i="115"/>
  <c r="X48" i="115" s="1"/>
  <c r="O45" i="115"/>
  <c r="R48" i="115" s="1"/>
  <c r="I45" i="115"/>
  <c r="I47" i="115" s="1"/>
  <c r="E45" i="115"/>
  <c r="E48" i="115" s="1"/>
  <c r="C45" i="115"/>
  <c r="D48" i="115" s="1"/>
  <c r="AJ31" i="115"/>
  <c r="AI31" i="115"/>
  <c r="AH31" i="115"/>
  <c r="AG31" i="115"/>
  <c r="AF31" i="115"/>
  <c r="AE31" i="115"/>
  <c r="AD31" i="115"/>
  <c r="AC31" i="115"/>
  <c r="AB31" i="115"/>
  <c r="AA31" i="115"/>
  <c r="Z31" i="115"/>
  <c r="Y31" i="115"/>
  <c r="X31" i="115"/>
  <c r="W31" i="115"/>
  <c r="V31" i="115"/>
  <c r="U31" i="115"/>
  <c r="T31" i="115"/>
  <c r="S31" i="115"/>
  <c r="R31" i="115"/>
  <c r="Q31" i="115"/>
  <c r="P31" i="115"/>
  <c r="O31" i="115"/>
  <c r="N31" i="115"/>
  <c r="M31" i="115"/>
  <c r="L31" i="115"/>
  <c r="K31" i="115"/>
  <c r="J31" i="115"/>
  <c r="I31" i="115"/>
  <c r="AK31" i="115" s="1"/>
  <c r="AL31" i="115" s="1"/>
  <c r="H31" i="115"/>
  <c r="G31" i="115"/>
  <c r="F31" i="115"/>
  <c r="AK30" i="115"/>
  <c r="AK29" i="115"/>
  <c r="AK28" i="115"/>
  <c r="AK27" i="115"/>
  <c r="AK26" i="115"/>
  <c r="AK25" i="115"/>
  <c r="AK24" i="115"/>
  <c r="AK23" i="115"/>
  <c r="AK22" i="115"/>
  <c r="AK21" i="115"/>
  <c r="AK20" i="115"/>
  <c r="AK19" i="115"/>
  <c r="AK18" i="115"/>
  <c r="AK17" i="115"/>
  <c r="AK16" i="115"/>
  <c r="AK15" i="115"/>
  <c r="AK14" i="115"/>
  <c r="AK13" i="115"/>
  <c r="AK12" i="115"/>
  <c r="AK11" i="115"/>
  <c r="AG10" i="115"/>
  <c r="AF10" i="115"/>
  <c r="AE10" i="115"/>
  <c r="AD10" i="115"/>
  <c r="AC10" i="115"/>
  <c r="AB10" i="115"/>
  <c r="AA10" i="115"/>
  <c r="Z10" i="115"/>
  <c r="Y10" i="115"/>
  <c r="X10" i="115"/>
  <c r="W10" i="115"/>
  <c r="V10" i="115"/>
  <c r="U10" i="115"/>
  <c r="T10" i="115"/>
  <c r="S10" i="115"/>
  <c r="R10" i="115"/>
  <c r="Q10" i="115"/>
  <c r="P10" i="115"/>
  <c r="O10" i="115"/>
  <c r="N10" i="115"/>
  <c r="M10" i="115"/>
  <c r="L10" i="115"/>
  <c r="K10" i="115"/>
  <c r="J10" i="115"/>
  <c r="I10" i="115"/>
  <c r="H10" i="115"/>
  <c r="G10" i="115"/>
  <c r="F10" i="115"/>
  <c r="AI10" i="115"/>
  <c r="AG9" i="115"/>
  <c r="AF9" i="115"/>
  <c r="AE9" i="115"/>
  <c r="AD9" i="115"/>
  <c r="AC9" i="115"/>
  <c r="AB9" i="115"/>
  <c r="AA9" i="115"/>
  <c r="Z9" i="115"/>
  <c r="Y9" i="115"/>
  <c r="X9" i="115"/>
  <c r="W9" i="115"/>
  <c r="V9" i="115"/>
  <c r="U9" i="115"/>
  <c r="T9" i="115"/>
  <c r="S9" i="115"/>
  <c r="R9" i="115"/>
  <c r="Q9" i="115"/>
  <c r="P9" i="115"/>
  <c r="O9" i="115"/>
  <c r="N9" i="115"/>
  <c r="M9" i="115"/>
  <c r="L9" i="115"/>
  <c r="K9" i="115"/>
  <c r="J9" i="115"/>
  <c r="I9" i="115"/>
  <c r="H9" i="115"/>
  <c r="G9" i="115"/>
  <c r="F9" i="115"/>
  <c r="AL21" i="115" s="1"/>
  <c r="AL45" i="114"/>
  <c r="AM47" i="114" s="1"/>
  <c r="AG45" i="114"/>
  <c r="AG47" i="114" s="1"/>
  <c r="AA45" i="114"/>
  <c r="AD48" i="114" s="1"/>
  <c r="U45" i="114"/>
  <c r="U47" i="114" s="1"/>
  <c r="O45" i="114"/>
  <c r="R47" i="114" s="1"/>
  <c r="I45" i="114"/>
  <c r="I48" i="114" s="1"/>
  <c r="E45" i="114"/>
  <c r="F47" i="114" s="1"/>
  <c r="C45" i="114"/>
  <c r="D47" i="114" s="1"/>
  <c r="AJ31" i="114"/>
  <c r="AI31" i="114"/>
  <c r="AH31" i="114"/>
  <c r="AG31" i="114"/>
  <c r="AF31" i="114"/>
  <c r="AE31" i="114"/>
  <c r="AD31" i="114"/>
  <c r="AC31" i="114"/>
  <c r="AB31" i="114"/>
  <c r="AA31" i="114"/>
  <c r="Z31" i="114"/>
  <c r="Y31" i="114"/>
  <c r="X31" i="114"/>
  <c r="W31" i="114"/>
  <c r="V31" i="114"/>
  <c r="U31" i="114"/>
  <c r="T31" i="114"/>
  <c r="S31" i="114"/>
  <c r="R31" i="114"/>
  <c r="Q31" i="114"/>
  <c r="P31" i="114"/>
  <c r="O31" i="114"/>
  <c r="N31" i="114"/>
  <c r="M31" i="114"/>
  <c r="L31" i="114"/>
  <c r="K31" i="114"/>
  <c r="J31" i="114"/>
  <c r="I31" i="114"/>
  <c r="H31" i="114"/>
  <c r="G31" i="114"/>
  <c r="F31" i="114"/>
  <c r="AK30" i="114"/>
  <c r="AK29" i="114"/>
  <c r="AK28" i="114"/>
  <c r="AK27" i="114"/>
  <c r="AK26" i="114"/>
  <c r="AK25" i="114"/>
  <c r="AK24" i="114"/>
  <c r="AK23" i="114"/>
  <c r="AK22" i="114"/>
  <c r="AK21" i="114"/>
  <c r="AK20" i="114"/>
  <c r="AK19" i="114"/>
  <c r="AK18" i="114"/>
  <c r="AK17" i="114"/>
  <c r="AK16" i="114"/>
  <c r="AL16" i="114" s="1"/>
  <c r="AK15" i="114"/>
  <c r="AK14" i="114"/>
  <c r="AL14" i="114" s="1"/>
  <c r="AK13" i="114"/>
  <c r="AK12" i="114"/>
  <c r="AK11" i="114"/>
  <c r="AG10" i="114"/>
  <c r="AF10" i="114"/>
  <c r="AE10" i="114"/>
  <c r="AD10" i="114"/>
  <c r="AC10" i="114"/>
  <c r="AB10" i="114"/>
  <c r="AA10" i="114"/>
  <c r="Z10" i="114"/>
  <c r="Y10" i="114"/>
  <c r="X10" i="114"/>
  <c r="W10" i="114"/>
  <c r="V10" i="114"/>
  <c r="U10" i="114"/>
  <c r="T10" i="114"/>
  <c r="S10" i="114"/>
  <c r="R10" i="114"/>
  <c r="Q10" i="114"/>
  <c r="P10" i="114"/>
  <c r="O10" i="114"/>
  <c r="N10" i="114"/>
  <c r="M10" i="114"/>
  <c r="L10" i="114"/>
  <c r="K10" i="114"/>
  <c r="J10" i="114"/>
  <c r="I10" i="114"/>
  <c r="H10" i="114"/>
  <c r="G10" i="114"/>
  <c r="F10" i="114"/>
  <c r="AI10" i="114" s="1"/>
  <c r="AG9" i="114"/>
  <c r="AF9" i="114"/>
  <c r="AE9" i="114"/>
  <c r="AD9" i="114"/>
  <c r="AC9" i="114"/>
  <c r="AB9" i="114"/>
  <c r="AA9" i="114"/>
  <c r="Z9" i="114"/>
  <c r="Y9" i="114"/>
  <c r="X9" i="114"/>
  <c r="W9" i="114"/>
  <c r="V9" i="114"/>
  <c r="U9" i="114"/>
  <c r="T9" i="114"/>
  <c r="S9" i="114"/>
  <c r="R9" i="114"/>
  <c r="Q9" i="114"/>
  <c r="P9" i="114"/>
  <c r="O9" i="114"/>
  <c r="N9" i="114"/>
  <c r="M9" i="114"/>
  <c r="L9" i="114"/>
  <c r="K9" i="114"/>
  <c r="J9" i="114"/>
  <c r="I9" i="114"/>
  <c r="H9" i="114"/>
  <c r="G9" i="114"/>
  <c r="F9" i="114"/>
  <c r="AL20" i="114" s="1"/>
  <c r="AL37" i="113"/>
  <c r="AM40" i="113" s="1"/>
  <c r="AG37" i="113"/>
  <c r="AJ40" i="113" s="1"/>
  <c r="AA37" i="113"/>
  <c r="AA40" i="113" s="1"/>
  <c r="U37" i="113"/>
  <c r="U39" i="113" s="1"/>
  <c r="O37" i="113"/>
  <c r="R39" i="113" s="1"/>
  <c r="I37" i="113"/>
  <c r="I40" i="113" s="1"/>
  <c r="E37" i="113"/>
  <c r="E40" i="113" s="1"/>
  <c r="C37" i="113"/>
  <c r="C40" i="113" s="1"/>
  <c r="AJ31" i="113"/>
  <c r="AI31" i="113"/>
  <c r="AH31" i="113"/>
  <c r="AG31" i="113"/>
  <c r="AF31" i="113"/>
  <c r="AE31" i="113"/>
  <c r="AD31" i="113"/>
  <c r="AC31" i="113"/>
  <c r="AB31" i="113"/>
  <c r="AA31" i="113"/>
  <c r="Z31" i="113"/>
  <c r="Y31" i="113"/>
  <c r="X31" i="113"/>
  <c r="W31" i="113"/>
  <c r="V31" i="113"/>
  <c r="U31" i="113"/>
  <c r="T31" i="113"/>
  <c r="S31" i="113"/>
  <c r="R31" i="113"/>
  <c r="Q31" i="113"/>
  <c r="P31" i="113"/>
  <c r="O31" i="113"/>
  <c r="N31" i="113"/>
  <c r="M31" i="113"/>
  <c r="L31" i="113"/>
  <c r="K31" i="113"/>
  <c r="J31" i="113"/>
  <c r="I31" i="113"/>
  <c r="H31" i="113"/>
  <c r="G31" i="113"/>
  <c r="F31" i="113"/>
  <c r="AK30" i="113"/>
  <c r="AK29" i="113"/>
  <c r="AK28" i="113"/>
  <c r="AL28" i="113" s="1"/>
  <c r="AK27" i="113"/>
  <c r="AK26" i="113"/>
  <c r="AK25" i="113"/>
  <c r="AK24" i="113"/>
  <c r="AK23" i="113"/>
  <c r="AK22" i="113"/>
  <c r="AK21" i="113"/>
  <c r="AK20" i="113"/>
  <c r="AK19" i="113"/>
  <c r="AK18" i="113"/>
  <c r="AK17" i="113"/>
  <c r="AK16" i="113"/>
  <c r="AK15" i="113"/>
  <c r="AK14" i="113"/>
  <c r="AK13" i="113"/>
  <c r="AK12" i="113"/>
  <c r="AK11" i="113"/>
  <c r="AG10" i="113"/>
  <c r="AF10" i="113"/>
  <c r="AE10" i="113"/>
  <c r="AD10" i="113"/>
  <c r="AC10" i="113"/>
  <c r="AB10" i="113"/>
  <c r="AA10" i="113"/>
  <c r="Z10" i="113"/>
  <c r="Y10" i="113"/>
  <c r="X10" i="113"/>
  <c r="W10" i="113"/>
  <c r="V10" i="113"/>
  <c r="U10" i="113"/>
  <c r="T10" i="113"/>
  <c r="S10" i="113"/>
  <c r="R10" i="113"/>
  <c r="Q10" i="113"/>
  <c r="P10" i="113"/>
  <c r="O10" i="113"/>
  <c r="N10" i="113"/>
  <c r="M10" i="113"/>
  <c r="L10" i="113"/>
  <c r="K10" i="113"/>
  <c r="J10" i="113"/>
  <c r="I10" i="113"/>
  <c r="H10" i="113"/>
  <c r="G10" i="113"/>
  <c r="F10" i="113"/>
  <c r="AJ10" i="113" s="1"/>
  <c r="AG9" i="113"/>
  <c r="AF9" i="113"/>
  <c r="AE9" i="113"/>
  <c r="AD9" i="113"/>
  <c r="AC9" i="113"/>
  <c r="AB9" i="113"/>
  <c r="AA9" i="113"/>
  <c r="Z9" i="113"/>
  <c r="Y9" i="113"/>
  <c r="X9" i="113"/>
  <c r="W9" i="113"/>
  <c r="V9" i="113"/>
  <c r="U9" i="113"/>
  <c r="T9" i="113"/>
  <c r="S9" i="113"/>
  <c r="R9" i="113"/>
  <c r="Q9" i="113"/>
  <c r="P9" i="113"/>
  <c r="O9" i="113"/>
  <c r="N9" i="113"/>
  <c r="M9" i="113"/>
  <c r="L9" i="113"/>
  <c r="K9" i="113"/>
  <c r="J9" i="113"/>
  <c r="I9" i="113"/>
  <c r="H9" i="113"/>
  <c r="G9" i="113"/>
  <c r="F9" i="113"/>
  <c r="AL30" i="113" s="1"/>
  <c r="AL37" i="112"/>
  <c r="AM39" i="112" s="1"/>
  <c r="AG37" i="112"/>
  <c r="AG40" i="112" s="1"/>
  <c r="AA37" i="112"/>
  <c r="AD40" i="112" s="1"/>
  <c r="U37" i="112"/>
  <c r="X40" i="112" s="1"/>
  <c r="O37" i="112"/>
  <c r="R39" i="112" s="1"/>
  <c r="I37" i="112"/>
  <c r="I40" i="112" s="1"/>
  <c r="E37" i="112"/>
  <c r="F39" i="112" s="1"/>
  <c r="C37" i="112"/>
  <c r="D39" i="112" s="1"/>
  <c r="AJ31" i="112"/>
  <c r="AI31" i="112"/>
  <c r="AH31" i="112"/>
  <c r="AG31" i="112"/>
  <c r="AF31" i="112"/>
  <c r="AE31" i="112"/>
  <c r="AD31" i="112"/>
  <c r="AC31" i="112"/>
  <c r="AB31" i="112"/>
  <c r="AA31" i="112"/>
  <c r="Z31" i="112"/>
  <c r="Y31" i="112"/>
  <c r="X31" i="112"/>
  <c r="W31" i="112"/>
  <c r="V31" i="112"/>
  <c r="U31" i="112"/>
  <c r="T31" i="112"/>
  <c r="S31" i="112"/>
  <c r="R31" i="112"/>
  <c r="Q31" i="112"/>
  <c r="P31" i="112"/>
  <c r="O31" i="112"/>
  <c r="N31" i="112"/>
  <c r="M31" i="112"/>
  <c r="L31" i="112"/>
  <c r="K31" i="112"/>
  <c r="J31" i="112"/>
  <c r="I31" i="112"/>
  <c r="H31" i="112"/>
  <c r="G31" i="112"/>
  <c r="F31" i="112"/>
  <c r="AK30" i="112"/>
  <c r="AK29" i="112"/>
  <c r="AK28" i="112"/>
  <c r="AK27" i="112"/>
  <c r="AK26" i="112"/>
  <c r="AK25" i="112"/>
  <c r="AK24" i="112"/>
  <c r="AK23" i="112"/>
  <c r="AL23" i="112" s="1"/>
  <c r="AK22" i="112"/>
  <c r="AK21" i="112"/>
  <c r="AK20" i="112"/>
  <c r="AK19" i="112"/>
  <c r="AK18" i="112"/>
  <c r="AK17" i="112"/>
  <c r="AK16" i="112"/>
  <c r="AK15" i="112"/>
  <c r="AL15" i="112" s="1"/>
  <c r="AK14" i="112"/>
  <c r="AK13" i="112"/>
  <c r="AK12" i="112"/>
  <c r="AK11" i="112"/>
  <c r="AG10" i="112"/>
  <c r="AF10" i="112"/>
  <c r="AE10" i="112"/>
  <c r="AD10" i="112"/>
  <c r="AC10" i="112"/>
  <c r="AB10" i="112"/>
  <c r="AA10" i="112"/>
  <c r="Z10" i="112"/>
  <c r="Y10" i="112"/>
  <c r="X10" i="112"/>
  <c r="W10" i="112"/>
  <c r="V10" i="112"/>
  <c r="U10" i="112"/>
  <c r="T10" i="112"/>
  <c r="S10" i="112"/>
  <c r="R10" i="112"/>
  <c r="Q10" i="112"/>
  <c r="P10" i="112"/>
  <c r="O10" i="112"/>
  <c r="N10" i="112"/>
  <c r="M10" i="112"/>
  <c r="L10" i="112"/>
  <c r="K10" i="112"/>
  <c r="J10" i="112"/>
  <c r="I10" i="112"/>
  <c r="H10" i="112"/>
  <c r="G10" i="112"/>
  <c r="F10" i="112"/>
  <c r="AH10" i="112" s="1"/>
  <c r="AG9" i="112"/>
  <c r="AF9" i="112"/>
  <c r="AE9" i="112"/>
  <c r="AD9" i="112"/>
  <c r="AC9" i="112"/>
  <c r="AB9" i="112"/>
  <c r="AA9" i="112"/>
  <c r="Z9" i="112"/>
  <c r="Y9" i="112"/>
  <c r="X9" i="112"/>
  <c r="W9" i="112"/>
  <c r="V9" i="112"/>
  <c r="U9" i="112"/>
  <c r="T9" i="112"/>
  <c r="S9" i="112"/>
  <c r="R9" i="112"/>
  <c r="Q9" i="112"/>
  <c r="P9" i="112"/>
  <c r="O9" i="112"/>
  <c r="N9" i="112"/>
  <c r="M9" i="112"/>
  <c r="L9" i="112"/>
  <c r="K9" i="112"/>
  <c r="J9" i="112"/>
  <c r="I9" i="112"/>
  <c r="H9" i="112"/>
  <c r="G9" i="112"/>
  <c r="F9" i="112"/>
  <c r="AH9" i="112" s="1"/>
  <c r="AL38" i="111"/>
  <c r="AM40" i="111" s="1"/>
  <c r="AG38" i="111"/>
  <c r="AG41" i="111" s="1"/>
  <c r="AA38" i="111"/>
  <c r="AA40" i="111" s="1"/>
  <c r="U38" i="111"/>
  <c r="X41" i="111" s="1"/>
  <c r="O38" i="111"/>
  <c r="O41" i="111" s="1"/>
  <c r="I38" i="111"/>
  <c r="L41" i="111" s="1"/>
  <c r="E38" i="111"/>
  <c r="F41" i="111" s="1"/>
  <c r="C38" i="111"/>
  <c r="D40" i="111" s="1"/>
  <c r="AJ32" i="111"/>
  <c r="AI32" i="111"/>
  <c r="AH32" i="111"/>
  <c r="AG32" i="111"/>
  <c r="AF32" i="111"/>
  <c r="AE32" i="111"/>
  <c r="AD32" i="111"/>
  <c r="AC32" i="111"/>
  <c r="AB32" i="111"/>
  <c r="AA32" i="111"/>
  <c r="Z32" i="111"/>
  <c r="Y32" i="111"/>
  <c r="X32" i="111"/>
  <c r="W32" i="111"/>
  <c r="V32" i="111"/>
  <c r="U32" i="111"/>
  <c r="T32" i="111"/>
  <c r="S32" i="111"/>
  <c r="R32" i="111"/>
  <c r="Q32" i="111"/>
  <c r="P32" i="111"/>
  <c r="O32" i="111"/>
  <c r="N32" i="111"/>
  <c r="M32" i="111"/>
  <c r="L32" i="111"/>
  <c r="K32" i="111"/>
  <c r="J32" i="111"/>
  <c r="I32" i="111"/>
  <c r="H32" i="111"/>
  <c r="G32" i="111"/>
  <c r="F32" i="111"/>
  <c r="AK31" i="111"/>
  <c r="AK30" i="111"/>
  <c r="AK29" i="111"/>
  <c r="AK28" i="111"/>
  <c r="AK27" i="111"/>
  <c r="AK26" i="111"/>
  <c r="AK25" i="111"/>
  <c r="AK24" i="111"/>
  <c r="AK23" i="111"/>
  <c r="AK22" i="111"/>
  <c r="AK21" i="111"/>
  <c r="AK20" i="111"/>
  <c r="AK19" i="111"/>
  <c r="AK18" i="111"/>
  <c r="AK17" i="111"/>
  <c r="AK16" i="111"/>
  <c r="AK15" i="111"/>
  <c r="AK14" i="111"/>
  <c r="AK13" i="111"/>
  <c r="AK12" i="111"/>
  <c r="AG11" i="111"/>
  <c r="AF11" i="111"/>
  <c r="AE11" i="111"/>
  <c r="AD11" i="111"/>
  <c r="AC11" i="111"/>
  <c r="AB11" i="111"/>
  <c r="AA11" i="111"/>
  <c r="Z11" i="111"/>
  <c r="Y11" i="111"/>
  <c r="X11" i="111"/>
  <c r="W11" i="111"/>
  <c r="V11" i="111"/>
  <c r="U11" i="111"/>
  <c r="T11" i="111"/>
  <c r="S11" i="111"/>
  <c r="R11" i="111"/>
  <c r="Q11" i="111"/>
  <c r="P11" i="111"/>
  <c r="O11" i="111"/>
  <c r="N11" i="111"/>
  <c r="M11" i="111"/>
  <c r="L11" i="111"/>
  <c r="K11" i="111"/>
  <c r="J11" i="111"/>
  <c r="I11" i="111"/>
  <c r="H11" i="111"/>
  <c r="G11" i="111"/>
  <c r="F11" i="111"/>
  <c r="AJ11" i="111" s="1"/>
  <c r="AG10" i="111"/>
  <c r="AF10" i="111"/>
  <c r="AE10" i="111"/>
  <c r="AD10" i="111"/>
  <c r="AC10" i="111"/>
  <c r="AB10" i="111"/>
  <c r="AA10" i="111"/>
  <c r="Z10" i="111"/>
  <c r="Y10" i="111"/>
  <c r="X10" i="111"/>
  <c r="W10" i="111"/>
  <c r="V10" i="111"/>
  <c r="U10" i="111"/>
  <c r="T10" i="111"/>
  <c r="S10" i="111"/>
  <c r="R10" i="111"/>
  <c r="Q10" i="111"/>
  <c r="P10" i="111"/>
  <c r="O10" i="111"/>
  <c r="N10" i="111"/>
  <c r="M10" i="111"/>
  <c r="L10" i="111"/>
  <c r="K10" i="111"/>
  <c r="J10" i="111"/>
  <c r="I10" i="111"/>
  <c r="H10" i="111"/>
  <c r="G10" i="111"/>
  <c r="F10" i="111"/>
  <c r="AL37" i="110"/>
  <c r="AM40" i="110" s="1"/>
  <c r="AG37" i="110"/>
  <c r="AJ39" i="110" s="1"/>
  <c r="AA37" i="110"/>
  <c r="AD40" i="110" s="1"/>
  <c r="U37" i="110"/>
  <c r="X39" i="110" s="1"/>
  <c r="O37" i="110"/>
  <c r="R39" i="110" s="1"/>
  <c r="I37" i="110"/>
  <c r="L40" i="110" s="1"/>
  <c r="E37" i="110"/>
  <c r="F40" i="110" s="1"/>
  <c r="C37" i="110"/>
  <c r="D39" i="110" s="1"/>
  <c r="AJ32" i="110"/>
  <c r="AI32" i="110"/>
  <c r="AH32" i="110"/>
  <c r="AG32" i="110"/>
  <c r="AF32" i="110"/>
  <c r="AE32" i="110"/>
  <c r="AD32" i="110"/>
  <c r="AC32" i="110"/>
  <c r="AB32" i="110"/>
  <c r="AA32" i="110"/>
  <c r="Z32" i="110"/>
  <c r="Y32" i="110"/>
  <c r="X32" i="110"/>
  <c r="W32" i="110"/>
  <c r="V32" i="110"/>
  <c r="U32" i="110"/>
  <c r="T32" i="110"/>
  <c r="S32" i="110"/>
  <c r="R32" i="110"/>
  <c r="Q32" i="110"/>
  <c r="P32" i="110"/>
  <c r="O32" i="110"/>
  <c r="N32" i="110"/>
  <c r="M32" i="110"/>
  <c r="L32" i="110"/>
  <c r="K32" i="110"/>
  <c r="J32" i="110"/>
  <c r="I32" i="110"/>
  <c r="H32" i="110"/>
  <c r="G32" i="110"/>
  <c r="F32" i="110"/>
  <c r="AK31" i="110"/>
  <c r="AL31" i="110" s="1"/>
  <c r="AK30" i="110"/>
  <c r="AK29" i="110"/>
  <c r="AK28" i="110"/>
  <c r="AK27" i="110"/>
  <c r="AK26" i="110"/>
  <c r="AK25" i="110"/>
  <c r="AK24" i="110"/>
  <c r="AK23" i="110"/>
  <c r="AK22" i="110"/>
  <c r="AK21" i="110"/>
  <c r="AK20" i="110"/>
  <c r="AK19" i="110"/>
  <c r="AK18" i="110"/>
  <c r="AK17" i="110"/>
  <c r="AK16" i="110"/>
  <c r="AK15" i="110"/>
  <c r="AK14" i="110"/>
  <c r="AK13" i="110"/>
  <c r="AL13" i="110" s="1"/>
  <c r="AK12" i="110"/>
  <c r="AG11" i="110"/>
  <c r="AF11" i="110"/>
  <c r="AE11" i="110"/>
  <c r="AD11" i="110"/>
  <c r="AC11" i="110"/>
  <c r="AB11" i="110"/>
  <c r="AA11" i="110"/>
  <c r="Z11" i="110"/>
  <c r="Y11" i="110"/>
  <c r="X11" i="110"/>
  <c r="W11" i="110"/>
  <c r="V11" i="110"/>
  <c r="U11" i="110"/>
  <c r="T11" i="110"/>
  <c r="S11" i="110"/>
  <c r="R11" i="110"/>
  <c r="Q11" i="110"/>
  <c r="P11" i="110"/>
  <c r="O11" i="110"/>
  <c r="N11" i="110"/>
  <c r="M11" i="110"/>
  <c r="L11" i="110"/>
  <c r="K11" i="110"/>
  <c r="J11" i="110"/>
  <c r="I11" i="110"/>
  <c r="H11" i="110"/>
  <c r="G11" i="110"/>
  <c r="F11" i="110"/>
  <c r="AH11" i="110" s="1"/>
  <c r="AG10" i="110"/>
  <c r="AF10" i="110"/>
  <c r="AE10" i="110"/>
  <c r="AD10" i="110"/>
  <c r="AC10" i="110"/>
  <c r="AB10" i="110"/>
  <c r="AA10" i="110"/>
  <c r="Z10" i="110"/>
  <c r="Y10" i="110"/>
  <c r="X10" i="110"/>
  <c r="W10" i="110"/>
  <c r="V10" i="110"/>
  <c r="U10" i="110"/>
  <c r="T10" i="110"/>
  <c r="S10" i="110"/>
  <c r="R10" i="110"/>
  <c r="Q10" i="110"/>
  <c r="P10" i="110"/>
  <c r="O10" i="110"/>
  <c r="N10" i="110"/>
  <c r="M10" i="110"/>
  <c r="L10" i="110"/>
  <c r="K10" i="110"/>
  <c r="J10" i="110"/>
  <c r="I10" i="110"/>
  <c r="H10" i="110"/>
  <c r="G10" i="110"/>
  <c r="F10" i="110"/>
  <c r="AL39" i="109"/>
  <c r="AM41" i="109" s="1"/>
  <c r="AG39" i="109"/>
  <c r="AJ41" i="109" s="1"/>
  <c r="AA39" i="109"/>
  <c r="AD42" i="109" s="1"/>
  <c r="U39" i="109"/>
  <c r="X42" i="109" s="1"/>
  <c r="O39" i="109"/>
  <c r="R41" i="109" s="1"/>
  <c r="I39" i="109"/>
  <c r="L42" i="109" s="1"/>
  <c r="E39" i="109"/>
  <c r="F41" i="109" s="1"/>
  <c r="C39" i="109"/>
  <c r="D42" i="109" s="1"/>
  <c r="AJ32" i="109"/>
  <c r="AI32" i="109"/>
  <c r="AH32" i="109"/>
  <c r="AG32" i="109"/>
  <c r="AF32" i="109"/>
  <c r="AE32" i="109"/>
  <c r="AD32" i="109"/>
  <c r="AC32" i="109"/>
  <c r="AB32" i="109"/>
  <c r="AA32" i="109"/>
  <c r="Z32" i="109"/>
  <c r="Y32" i="109"/>
  <c r="X32" i="109"/>
  <c r="W32" i="109"/>
  <c r="V32" i="109"/>
  <c r="U32" i="109"/>
  <c r="T32" i="109"/>
  <c r="S32" i="109"/>
  <c r="R32" i="109"/>
  <c r="Q32" i="109"/>
  <c r="P32" i="109"/>
  <c r="O32" i="109"/>
  <c r="N32" i="109"/>
  <c r="M32" i="109"/>
  <c r="L32" i="109"/>
  <c r="K32" i="109"/>
  <c r="J32" i="109"/>
  <c r="I32" i="109"/>
  <c r="H32" i="109"/>
  <c r="G32" i="109"/>
  <c r="F32" i="109"/>
  <c r="AK31" i="109"/>
  <c r="AK30" i="109"/>
  <c r="AK29" i="109"/>
  <c r="AK28" i="109"/>
  <c r="AK27" i="109"/>
  <c r="AK26" i="109"/>
  <c r="AK25" i="109"/>
  <c r="AK24" i="109"/>
  <c r="AK23" i="109"/>
  <c r="AK22" i="109"/>
  <c r="AK21" i="109"/>
  <c r="AK20" i="109"/>
  <c r="AK19" i="109"/>
  <c r="AK18" i="109"/>
  <c r="AK17" i="109"/>
  <c r="AK16" i="109"/>
  <c r="AK15" i="109"/>
  <c r="AK14" i="109"/>
  <c r="AK13" i="109"/>
  <c r="AK12" i="109"/>
  <c r="AG11" i="109"/>
  <c r="AF11" i="109"/>
  <c r="AE11" i="109"/>
  <c r="AD11" i="109"/>
  <c r="AC11" i="109"/>
  <c r="AB11" i="109"/>
  <c r="AA11" i="109"/>
  <c r="Z11" i="109"/>
  <c r="Y11" i="109"/>
  <c r="X11" i="109"/>
  <c r="W11" i="109"/>
  <c r="V11" i="109"/>
  <c r="U11" i="109"/>
  <c r="T11" i="109"/>
  <c r="S11" i="109"/>
  <c r="R11" i="109"/>
  <c r="Q11" i="109"/>
  <c r="P11" i="109"/>
  <c r="O11" i="109"/>
  <c r="N11" i="109"/>
  <c r="M11" i="109"/>
  <c r="L11" i="109"/>
  <c r="K11" i="109"/>
  <c r="J11" i="109"/>
  <c r="I11" i="109"/>
  <c r="H11" i="109"/>
  <c r="G11" i="109"/>
  <c r="F11" i="109"/>
  <c r="AH11" i="109" s="1"/>
  <c r="AG10" i="109"/>
  <c r="AF10" i="109"/>
  <c r="AE10" i="109"/>
  <c r="AD10" i="109"/>
  <c r="AC10" i="109"/>
  <c r="AB10" i="109"/>
  <c r="AA10" i="109"/>
  <c r="Z10" i="109"/>
  <c r="Y10" i="109"/>
  <c r="X10" i="109"/>
  <c r="W10" i="109"/>
  <c r="V10" i="109"/>
  <c r="U10" i="109"/>
  <c r="T10" i="109"/>
  <c r="S10" i="109"/>
  <c r="R10" i="109"/>
  <c r="Q10" i="109"/>
  <c r="P10" i="109"/>
  <c r="O10" i="109"/>
  <c r="N10" i="109"/>
  <c r="M10" i="109"/>
  <c r="L10" i="109"/>
  <c r="K10" i="109"/>
  <c r="J10" i="109"/>
  <c r="I10" i="109"/>
  <c r="H10" i="109"/>
  <c r="G10" i="109"/>
  <c r="F10" i="109"/>
  <c r="AL28" i="109" s="1"/>
  <c r="L47" i="115"/>
  <c r="AH10" i="115"/>
  <c r="AJ10" i="115"/>
  <c r="AL17" i="114"/>
  <c r="AL26" i="114"/>
  <c r="AL27" i="114"/>
  <c r="AL12" i="114"/>
  <c r="AL28" i="114"/>
  <c r="AH9" i="114"/>
  <c r="AL13" i="114"/>
  <c r="AL19" i="114"/>
  <c r="AL25" i="114"/>
  <c r="AI9" i="114"/>
  <c r="AH10" i="110"/>
  <c r="AI10" i="109"/>
  <c r="R38" i="108"/>
  <c r="R37" i="108"/>
  <c r="AL40" i="108"/>
  <c r="AL42" i="108" s="1"/>
  <c r="AG40" i="108"/>
  <c r="AG42" i="108" s="1"/>
  <c r="AA40" i="108"/>
  <c r="AD43" i="108" s="1"/>
  <c r="U40" i="108"/>
  <c r="U42" i="108" s="1"/>
  <c r="O40" i="108"/>
  <c r="R43" i="108" s="1"/>
  <c r="I40" i="108"/>
  <c r="L43" i="108" s="1"/>
  <c r="E40" i="108"/>
  <c r="E42" i="108" s="1"/>
  <c r="C40" i="108"/>
  <c r="C42" i="108" s="1"/>
  <c r="AJ31" i="108"/>
  <c r="AI31" i="108"/>
  <c r="AH31" i="108"/>
  <c r="AG31" i="108"/>
  <c r="AF31" i="108"/>
  <c r="AE31" i="108"/>
  <c r="AD31" i="108"/>
  <c r="AC31" i="108"/>
  <c r="AB31" i="108"/>
  <c r="AA31" i="108"/>
  <c r="Z31" i="108"/>
  <c r="Y31" i="108"/>
  <c r="X31" i="108"/>
  <c r="W31" i="108"/>
  <c r="V31" i="108"/>
  <c r="U31" i="108"/>
  <c r="T31" i="108"/>
  <c r="S31" i="108"/>
  <c r="R31" i="108"/>
  <c r="Q31" i="108"/>
  <c r="P31" i="108"/>
  <c r="O31" i="108"/>
  <c r="N31" i="108"/>
  <c r="M31" i="108"/>
  <c r="L31" i="108"/>
  <c r="K31" i="108"/>
  <c r="J31" i="108"/>
  <c r="I31" i="108"/>
  <c r="H31" i="108"/>
  <c r="G31" i="108"/>
  <c r="F31" i="108"/>
  <c r="AK30" i="108"/>
  <c r="AK29" i="108"/>
  <c r="AK28" i="108"/>
  <c r="AK27" i="108"/>
  <c r="AK26" i="108"/>
  <c r="AK25" i="108"/>
  <c r="AL25" i="108" s="1"/>
  <c r="AK24" i="108"/>
  <c r="AK23" i="108"/>
  <c r="AK22" i="108"/>
  <c r="AK21" i="108"/>
  <c r="AK20" i="108"/>
  <c r="AK19" i="108"/>
  <c r="AK18" i="108"/>
  <c r="AK17" i="108"/>
  <c r="AL17" i="108" s="1"/>
  <c r="AK16" i="108"/>
  <c r="AK15" i="108"/>
  <c r="AK14" i="108"/>
  <c r="AK13" i="108"/>
  <c r="AK12" i="108"/>
  <c r="AK11" i="108"/>
  <c r="AG10" i="108"/>
  <c r="AF10" i="108"/>
  <c r="AE10" i="108"/>
  <c r="AD10" i="108"/>
  <c r="AC10" i="108"/>
  <c r="AB10" i="108"/>
  <c r="AA10" i="108"/>
  <c r="Z10" i="108"/>
  <c r="Y10" i="108"/>
  <c r="X10" i="108"/>
  <c r="W10" i="108"/>
  <c r="V10" i="108"/>
  <c r="U10" i="108"/>
  <c r="T10" i="108"/>
  <c r="S10" i="108"/>
  <c r="R10" i="108"/>
  <c r="Q10" i="108"/>
  <c r="P10" i="108"/>
  <c r="O10" i="108"/>
  <c r="N10" i="108"/>
  <c r="M10" i="108"/>
  <c r="L10" i="108"/>
  <c r="K10" i="108"/>
  <c r="J10" i="108"/>
  <c r="I10" i="108"/>
  <c r="H10" i="108"/>
  <c r="G10" i="108"/>
  <c r="F10" i="108"/>
  <c r="AJ10" i="108" s="1"/>
  <c r="AG9" i="108"/>
  <c r="AF9" i="108"/>
  <c r="AE9" i="108"/>
  <c r="AD9" i="108"/>
  <c r="AC9" i="108"/>
  <c r="AB9" i="108"/>
  <c r="AA9" i="108"/>
  <c r="Z9" i="108"/>
  <c r="Y9" i="108"/>
  <c r="X9" i="108"/>
  <c r="W9" i="108"/>
  <c r="V9" i="108"/>
  <c r="U9" i="108"/>
  <c r="T9" i="108"/>
  <c r="S9" i="108"/>
  <c r="R9" i="108"/>
  <c r="Q9" i="108"/>
  <c r="P9" i="108"/>
  <c r="O9" i="108"/>
  <c r="N9" i="108"/>
  <c r="M9" i="108"/>
  <c r="L9" i="108"/>
  <c r="K9" i="108"/>
  <c r="J9" i="108"/>
  <c r="I9" i="108"/>
  <c r="H9" i="108"/>
  <c r="G9" i="108"/>
  <c r="F9" i="108"/>
  <c r="AG43" i="107"/>
  <c r="AD43" i="107"/>
  <c r="AA43" i="107"/>
  <c r="X43" i="107"/>
  <c r="U43" i="107"/>
  <c r="R43" i="107"/>
  <c r="O43" i="107"/>
  <c r="L43" i="107"/>
  <c r="AL59" i="107"/>
  <c r="AL62" i="107" s="1"/>
  <c r="AG59" i="107"/>
  <c r="AJ61" i="107" s="1"/>
  <c r="AA59" i="107"/>
  <c r="AA61" i="107" s="1"/>
  <c r="O59" i="107"/>
  <c r="O62" i="107" s="1"/>
  <c r="I59" i="107"/>
  <c r="I61" i="107" s="1"/>
  <c r="E59" i="107"/>
  <c r="F62" i="107" s="1"/>
  <c r="C59" i="107"/>
  <c r="C62" i="107" s="1"/>
  <c r="AJ51" i="107"/>
  <c r="AJ48" i="107"/>
  <c r="AJ47" i="107"/>
  <c r="AJ45" i="107"/>
  <c r="AJ44" i="107"/>
  <c r="I43" i="107"/>
  <c r="F43" i="107"/>
  <c r="D43" i="107"/>
  <c r="AJ31" i="107"/>
  <c r="AI31" i="107"/>
  <c r="AH31" i="107"/>
  <c r="AG31" i="107"/>
  <c r="AF31" i="107"/>
  <c r="AE31" i="107"/>
  <c r="AD31" i="107"/>
  <c r="AC31" i="107"/>
  <c r="AB31" i="107"/>
  <c r="AA31" i="107"/>
  <c r="Z31" i="107"/>
  <c r="Y31" i="107"/>
  <c r="X31" i="107"/>
  <c r="W31" i="107"/>
  <c r="V31" i="107"/>
  <c r="U31" i="107"/>
  <c r="T31" i="107"/>
  <c r="S31" i="107"/>
  <c r="R31" i="107"/>
  <c r="Q31" i="107"/>
  <c r="P31" i="107"/>
  <c r="O31" i="107"/>
  <c r="N31" i="107"/>
  <c r="M31" i="107"/>
  <c r="L31" i="107"/>
  <c r="K31" i="107"/>
  <c r="J31" i="107"/>
  <c r="I31" i="107"/>
  <c r="H31" i="107"/>
  <c r="G31" i="107"/>
  <c r="F31" i="107"/>
  <c r="AK30" i="107"/>
  <c r="AK29" i="107"/>
  <c r="AK28" i="107"/>
  <c r="AK27" i="107"/>
  <c r="AK26" i="107"/>
  <c r="AK25" i="107"/>
  <c r="AK24" i="107"/>
  <c r="AK23" i="107"/>
  <c r="AK22" i="107"/>
  <c r="AK21" i="107"/>
  <c r="AK20" i="107"/>
  <c r="AK19" i="107"/>
  <c r="AK18" i="107"/>
  <c r="AK17" i="107"/>
  <c r="AK16" i="107"/>
  <c r="AK15" i="107"/>
  <c r="AK14" i="107"/>
  <c r="AK13" i="107"/>
  <c r="AK12" i="107"/>
  <c r="AK11" i="107"/>
  <c r="AG10" i="107"/>
  <c r="AF10" i="107"/>
  <c r="AE10" i="107"/>
  <c r="AD10" i="107"/>
  <c r="AC10" i="107"/>
  <c r="AB10" i="107"/>
  <c r="AA10" i="107"/>
  <c r="Z10" i="107"/>
  <c r="Y10" i="107"/>
  <c r="X10" i="107"/>
  <c r="W10" i="107"/>
  <c r="V10" i="107"/>
  <c r="U10" i="107"/>
  <c r="T10" i="107"/>
  <c r="S10" i="107"/>
  <c r="R10" i="107"/>
  <c r="Q10" i="107"/>
  <c r="P10" i="107"/>
  <c r="O10" i="107"/>
  <c r="N10" i="107"/>
  <c r="M10" i="107"/>
  <c r="L10" i="107"/>
  <c r="K10" i="107"/>
  <c r="J10" i="107"/>
  <c r="I10" i="107"/>
  <c r="H10" i="107"/>
  <c r="G10" i="107"/>
  <c r="F10" i="107"/>
  <c r="AH10" i="107" s="1"/>
  <c r="AG9" i="107"/>
  <c r="AF9" i="107"/>
  <c r="AE9" i="107"/>
  <c r="AD9" i="107"/>
  <c r="AC9" i="107"/>
  <c r="AB9" i="107"/>
  <c r="AA9" i="107"/>
  <c r="Z9" i="107"/>
  <c r="Y9" i="107"/>
  <c r="X9" i="107"/>
  <c r="W9" i="107"/>
  <c r="V9" i="107"/>
  <c r="U9" i="107"/>
  <c r="T9" i="107"/>
  <c r="S9" i="107"/>
  <c r="R9" i="107"/>
  <c r="Q9" i="107"/>
  <c r="P9" i="107"/>
  <c r="O9" i="107"/>
  <c r="N9" i="107"/>
  <c r="M9" i="107"/>
  <c r="L9" i="107"/>
  <c r="K9" i="107"/>
  <c r="J9" i="107"/>
  <c r="I9" i="107"/>
  <c r="H9" i="107"/>
  <c r="G9" i="107"/>
  <c r="F9" i="107"/>
  <c r="AJ9" i="107" s="1"/>
  <c r="AL18" i="108"/>
  <c r="AL27" i="108"/>
  <c r="AI10" i="108"/>
  <c r="AL23" i="108"/>
  <c r="AL24" i="108"/>
  <c r="AL16" i="108"/>
  <c r="AL20" i="108"/>
  <c r="AH9" i="108"/>
  <c r="AI9" i="108"/>
  <c r="AL19" i="108"/>
  <c r="AL21" i="108"/>
  <c r="AJ46" i="107"/>
  <c r="E43" i="107"/>
  <c r="AL37" i="106"/>
  <c r="AM39" i="106" s="1"/>
  <c r="AG37" i="106"/>
  <c r="AJ39" i="106" s="1"/>
  <c r="AA37" i="106"/>
  <c r="AD40" i="106" s="1"/>
  <c r="U37" i="106"/>
  <c r="X39" i="106" s="1"/>
  <c r="O37" i="106"/>
  <c r="R40" i="106" s="1"/>
  <c r="I37" i="106"/>
  <c r="L40" i="106" s="1"/>
  <c r="E37" i="106"/>
  <c r="F39" i="106" s="1"/>
  <c r="C37" i="106"/>
  <c r="C40" i="106" s="1"/>
  <c r="AJ31" i="106"/>
  <c r="AI31" i="106"/>
  <c r="AH31" i="106"/>
  <c r="AG31" i="106"/>
  <c r="AF31" i="106"/>
  <c r="AE31" i="106"/>
  <c r="AD31" i="106"/>
  <c r="AC31" i="106"/>
  <c r="AB31" i="106"/>
  <c r="AA31" i="106"/>
  <c r="Z31" i="106"/>
  <c r="Y31" i="106"/>
  <c r="X31" i="106"/>
  <c r="W31" i="106"/>
  <c r="V31" i="106"/>
  <c r="U31" i="106"/>
  <c r="T31" i="106"/>
  <c r="S31" i="106"/>
  <c r="R31" i="106"/>
  <c r="Q31" i="106"/>
  <c r="P31" i="106"/>
  <c r="O31" i="106"/>
  <c r="N31" i="106"/>
  <c r="M31" i="106"/>
  <c r="L31" i="106"/>
  <c r="AK31" i="106" s="1"/>
  <c r="AL31" i="106" s="1"/>
  <c r="K31" i="106"/>
  <c r="J31" i="106"/>
  <c r="I31" i="106"/>
  <c r="H31" i="106"/>
  <c r="G31" i="106"/>
  <c r="F31" i="106"/>
  <c r="AK30" i="106"/>
  <c r="AK29" i="106"/>
  <c r="AL29" i="106" s="1"/>
  <c r="AK28" i="106"/>
  <c r="AK27" i="106"/>
  <c r="AK26" i="106"/>
  <c r="AK25" i="106"/>
  <c r="AK24" i="106"/>
  <c r="AK23" i="106"/>
  <c r="AK22" i="106"/>
  <c r="AK21" i="106"/>
  <c r="AL21" i="106" s="1"/>
  <c r="AK20" i="106"/>
  <c r="AK19" i="106"/>
  <c r="AK18" i="106"/>
  <c r="AK17" i="106"/>
  <c r="AK16" i="106"/>
  <c r="AK15" i="106"/>
  <c r="AL15" i="106" s="1"/>
  <c r="AK14" i="106"/>
  <c r="AK13" i="106"/>
  <c r="AL13" i="106" s="1"/>
  <c r="AK12" i="106"/>
  <c r="AK11" i="106"/>
  <c r="AG10" i="106"/>
  <c r="AF10" i="106"/>
  <c r="AE10" i="106"/>
  <c r="AD10" i="106"/>
  <c r="AC10" i="106"/>
  <c r="AB10" i="106"/>
  <c r="AA10" i="106"/>
  <c r="Z10" i="106"/>
  <c r="Y10" i="106"/>
  <c r="X10" i="106"/>
  <c r="W10" i="106"/>
  <c r="V10" i="106"/>
  <c r="U10" i="106"/>
  <c r="T10" i="106"/>
  <c r="S10" i="106"/>
  <c r="R10" i="106"/>
  <c r="Q10" i="106"/>
  <c r="P10" i="106"/>
  <c r="O10" i="106"/>
  <c r="N10" i="106"/>
  <c r="M10" i="106"/>
  <c r="L10" i="106"/>
  <c r="K10" i="106"/>
  <c r="J10" i="106"/>
  <c r="I10" i="106"/>
  <c r="H10" i="106"/>
  <c r="G10" i="106"/>
  <c r="F10" i="106"/>
  <c r="AJ10" i="106" s="1"/>
  <c r="AG9" i="106"/>
  <c r="AF9" i="106"/>
  <c r="AE9" i="106"/>
  <c r="AD9" i="106"/>
  <c r="AC9" i="106"/>
  <c r="AB9" i="106"/>
  <c r="AA9" i="106"/>
  <c r="Z9" i="106"/>
  <c r="Y9" i="106"/>
  <c r="X9" i="106"/>
  <c r="W9" i="106"/>
  <c r="V9" i="106"/>
  <c r="U9" i="106"/>
  <c r="T9" i="106"/>
  <c r="S9" i="106"/>
  <c r="R9" i="106"/>
  <c r="Q9" i="106"/>
  <c r="P9" i="106"/>
  <c r="O9" i="106"/>
  <c r="N9" i="106"/>
  <c r="M9" i="106"/>
  <c r="L9" i="106"/>
  <c r="K9" i="106"/>
  <c r="J9" i="106"/>
  <c r="I9" i="106"/>
  <c r="H9" i="106"/>
  <c r="G9" i="106"/>
  <c r="F9" i="106"/>
  <c r="AL28" i="106" s="1"/>
  <c r="AL51" i="102"/>
  <c r="AM54" i="102" s="1"/>
  <c r="AG51" i="102"/>
  <c r="AJ54" i="102" s="1"/>
  <c r="AA51" i="102"/>
  <c r="AA53" i="102" s="1"/>
  <c r="U51" i="102"/>
  <c r="U53" i="102" s="1"/>
  <c r="O51" i="102"/>
  <c r="O53" i="102" s="1"/>
  <c r="I51" i="102"/>
  <c r="L53" i="102" s="1"/>
  <c r="E51" i="102"/>
  <c r="E53" i="102" s="1"/>
  <c r="C51" i="102"/>
  <c r="D53" i="102" s="1"/>
  <c r="AJ44" i="102"/>
  <c r="AJ43" i="102"/>
  <c r="AJ42" i="102"/>
  <c r="AJ41" i="102"/>
  <c r="AJ40" i="102"/>
  <c r="AG37" i="102"/>
  <c r="AD37" i="102"/>
  <c r="AA37" i="102"/>
  <c r="X37" i="102"/>
  <c r="U37" i="102"/>
  <c r="R37" i="102"/>
  <c r="O37" i="102"/>
  <c r="L37" i="102"/>
  <c r="I37" i="102"/>
  <c r="F37" i="102"/>
  <c r="E37" i="102"/>
  <c r="D37" i="102"/>
  <c r="AJ31" i="102"/>
  <c r="AI31" i="102"/>
  <c r="AH31" i="102"/>
  <c r="AG31" i="102"/>
  <c r="AF31" i="102"/>
  <c r="AE31" i="102"/>
  <c r="AD31" i="102"/>
  <c r="AC31" i="102"/>
  <c r="AB31" i="102"/>
  <c r="AA31" i="102"/>
  <c r="Z31" i="102"/>
  <c r="Y31" i="102"/>
  <c r="X31" i="102"/>
  <c r="W31" i="102"/>
  <c r="V31" i="102"/>
  <c r="U31" i="102"/>
  <c r="T31" i="102"/>
  <c r="S31" i="102"/>
  <c r="R31" i="102"/>
  <c r="Q31" i="102"/>
  <c r="P31" i="102"/>
  <c r="O31" i="102"/>
  <c r="N31" i="102"/>
  <c r="M31" i="102"/>
  <c r="L31" i="102"/>
  <c r="K31" i="102"/>
  <c r="J31" i="102"/>
  <c r="I31" i="102"/>
  <c r="H31" i="102"/>
  <c r="G31" i="102"/>
  <c r="AK31" i="102" s="1"/>
  <c r="AL31" i="102" s="1"/>
  <c r="F31" i="102"/>
  <c r="AK30" i="102"/>
  <c r="AK29" i="102"/>
  <c r="AK28" i="102"/>
  <c r="AK27" i="102"/>
  <c r="AK26" i="102"/>
  <c r="AK25" i="102"/>
  <c r="AK24" i="102"/>
  <c r="AK23" i="102"/>
  <c r="AK22" i="102"/>
  <c r="AL22" i="102" s="1"/>
  <c r="AK21" i="102"/>
  <c r="AK20" i="102"/>
  <c r="AK19" i="102"/>
  <c r="AK18" i="102"/>
  <c r="AK17" i="102"/>
  <c r="AK16" i="102"/>
  <c r="AK15" i="102"/>
  <c r="AK14" i="102"/>
  <c r="AK13" i="102"/>
  <c r="AK12" i="102"/>
  <c r="AK11" i="102"/>
  <c r="AG10" i="102"/>
  <c r="AF10" i="102"/>
  <c r="AE10" i="102"/>
  <c r="AD10" i="102"/>
  <c r="AC10" i="102"/>
  <c r="AB10" i="102"/>
  <c r="AA10" i="102"/>
  <c r="Z10" i="102"/>
  <c r="Y10" i="102"/>
  <c r="X10" i="102"/>
  <c r="W10" i="102"/>
  <c r="V10" i="102"/>
  <c r="U10" i="102"/>
  <c r="T10" i="102"/>
  <c r="S10" i="102"/>
  <c r="R10" i="102"/>
  <c r="Q10" i="102"/>
  <c r="P10" i="102"/>
  <c r="O10" i="102"/>
  <c r="N10" i="102"/>
  <c r="M10" i="102"/>
  <c r="L10" i="102"/>
  <c r="K10" i="102"/>
  <c r="J10" i="102"/>
  <c r="I10" i="102"/>
  <c r="H10" i="102"/>
  <c r="G10" i="102"/>
  <c r="F10" i="102"/>
  <c r="AJ10" i="102" s="1"/>
  <c r="AG9" i="102"/>
  <c r="AF9" i="102"/>
  <c r="AE9" i="102"/>
  <c r="AD9" i="102"/>
  <c r="AC9" i="102"/>
  <c r="AB9" i="102"/>
  <c r="AA9" i="102"/>
  <c r="Z9" i="102"/>
  <c r="Y9" i="102"/>
  <c r="X9" i="102"/>
  <c r="W9" i="102"/>
  <c r="V9" i="102"/>
  <c r="U9" i="102"/>
  <c r="T9" i="102"/>
  <c r="S9" i="102"/>
  <c r="R9" i="102"/>
  <c r="Q9" i="102"/>
  <c r="P9" i="102"/>
  <c r="O9" i="102"/>
  <c r="N9" i="102"/>
  <c r="M9" i="102"/>
  <c r="L9" i="102"/>
  <c r="K9" i="102"/>
  <c r="J9" i="102"/>
  <c r="I9" i="102"/>
  <c r="H9" i="102"/>
  <c r="G9" i="102"/>
  <c r="F9" i="102"/>
  <c r="AI9" i="102" s="1"/>
  <c r="AL54" i="101"/>
  <c r="AM57" i="101" s="1"/>
  <c r="AG54" i="101"/>
  <c r="AG56" i="101" s="1"/>
  <c r="AA54" i="101"/>
  <c r="AA56" i="101" s="1"/>
  <c r="U54" i="101"/>
  <c r="X57" i="101" s="1"/>
  <c r="O54" i="101"/>
  <c r="R56" i="101" s="1"/>
  <c r="I54" i="101"/>
  <c r="L57" i="101" s="1"/>
  <c r="E54" i="101"/>
  <c r="F57" i="101" s="1"/>
  <c r="C54" i="101"/>
  <c r="D56" i="101" s="1"/>
  <c r="AJ47" i="101"/>
  <c r="AL42" i="101" s="1"/>
  <c r="AJ45" i="101"/>
  <c r="AJ41" i="101"/>
  <c r="AJ31" i="101"/>
  <c r="AI31" i="101"/>
  <c r="AH31" i="101"/>
  <c r="AG31" i="101"/>
  <c r="AF31" i="101"/>
  <c r="AE31" i="101"/>
  <c r="AD31" i="101"/>
  <c r="AC31" i="101"/>
  <c r="AB31" i="101"/>
  <c r="AA31" i="101"/>
  <c r="Z31" i="101"/>
  <c r="Y31" i="101"/>
  <c r="X31" i="101"/>
  <c r="W31" i="101"/>
  <c r="V31" i="101"/>
  <c r="U31" i="101"/>
  <c r="T31" i="101"/>
  <c r="S31" i="101"/>
  <c r="R31" i="101"/>
  <c r="Q31" i="101"/>
  <c r="P31" i="101"/>
  <c r="O31" i="101"/>
  <c r="N31" i="101"/>
  <c r="M31" i="101"/>
  <c r="L31" i="101"/>
  <c r="K31" i="101"/>
  <c r="J31" i="101"/>
  <c r="I31" i="101"/>
  <c r="H31" i="101"/>
  <c r="G31" i="101"/>
  <c r="F31" i="101"/>
  <c r="AK30" i="101"/>
  <c r="AK29" i="101"/>
  <c r="AK28" i="101"/>
  <c r="AL28" i="101" s="1"/>
  <c r="AK27" i="101"/>
  <c r="AK26" i="101"/>
  <c r="AK25" i="101"/>
  <c r="AK24" i="101"/>
  <c r="AK23" i="101"/>
  <c r="AK22" i="101"/>
  <c r="AK21" i="101"/>
  <c r="AK20" i="101"/>
  <c r="AL20" i="101" s="1"/>
  <c r="AK19" i="101"/>
  <c r="AK18" i="101"/>
  <c r="AK17" i="101"/>
  <c r="AK16" i="101"/>
  <c r="AK15" i="101"/>
  <c r="AK14" i="101"/>
  <c r="AK13" i="101"/>
  <c r="AK12" i="101"/>
  <c r="AK11" i="101"/>
  <c r="AG10" i="101"/>
  <c r="AF10" i="101"/>
  <c r="AE10" i="101"/>
  <c r="AD10" i="101"/>
  <c r="AC10" i="101"/>
  <c r="AB10" i="101"/>
  <c r="AA10" i="101"/>
  <c r="Z10" i="101"/>
  <c r="Y10" i="101"/>
  <c r="X10" i="101"/>
  <c r="W10" i="101"/>
  <c r="V10" i="101"/>
  <c r="U10" i="101"/>
  <c r="T10" i="101"/>
  <c r="S10" i="101"/>
  <c r="R10" i="101"/>
  <c r="Q10" i="101"/>
  <c r="P10" i="101"/>
  <c r="O10" i="101"/>
  <c r="N10" i="101"/>
  <c r="M10" i="101"/>
  <c r="L10" i="101"/>
  <c r="K10" i="101"/>
  <c r="J10" i="101"/>
  <c r="I10" i="101"/>
  <c r="H10" i="101"/>
  <c r="G10" i="101"/>
  <c r="F10" i="101"/>
  <c r="AJ10" i="101" s="1"/>
  <c r="AG9" i="101"/>
  <c r="AF9" i="101"/>
  <c r="AE9" i="101"/>
  <c r="AD9" i="101"/>
  <c r="AC9" i="101"/>
  <c r="AB9" i="101"/>
  <c r="AA9" i="101"/>
  <c r="Z9" i="101"/>
  <c r="Y9" i="101"/>
  <c r="X9" i="101"/>
  <c r="W9" i="101"/>
  <c r="V9" i="101"/>
  <c r="U9" i="101"/>
  <c r="T9" i="101"/>
  <c r="S9" i="101"/>
  <c r="R9" i="101"/>
  <c r="Q9" i="101"/>
  <c r="P9" i="101"/>
  <c r="O9" i="101"/>
  <c r="N9" i="101"/>
  <c r="M9" i="101"/>
  <c r="L9" i="101"/>
  <c r="K9" i="101"/>
  <c r="J9" i="101"/>
  <c r="I9" i="101"/>
  <c r="H9" i="101"/>
  <c r="G9" i="101"/>
  <c r="F9" i="101"/>
  <c r="AJ9" i="101" s="1"/>
  <c r="AL46" i="100"/>
  <c r="AL49" i="100" s="1"/>
  <c r="AG46" i="100"/>
  <c r="AG48" i="100" s="1"/>
  <c r="AA46" i="100"/>
  <c r="AD48" i="100" s="1"/>
  <c r="U46" i="100"/>
  <c r="X49" i="100" s="1"/>
  <c r="O46" i="100"/>
  <c r="O48" i="100" s="1"/>
  <c r="I46" i="100"/>
  <c r="L49" i="100" s="1"/>
  <c r="E46" i="100"/>
  <c r="E49" i="100" s="1"/>
  <c r="C46" i="100"/>
  <c r="D49" i="100" s="1"/>
  <c r="AJ39" i="100"/>
  <c r="AJ38" i="100"/>
  <c r="AJ31" i="100"/>
  <c r="AI31" i="100"/>
  <c r="AH31" i="100"/>
  <c r="AG31" i="100"/>
  <c r="AF31" i="100"/>
  <c r="AE31" i="100"/>
  <c r="AD31" i="100"/>
  <c r="AC31" i="100"/>
  <c r="AB31" i="100"/>
  <c r="AA31" i="100"/>
  <c r="Z31" i="100"/>
  <c r="Y31" i="100"/>
  <c r="X31" i="100"/>
  <c r="W31" i="100"/>
  <c r="V31" i="100"/>
  <c r="U31" i="100"/>
  <c r="T31" i="100"/>
  <c r="S31" i="100"/>
  <c r="R31" i="100"/>
  <c r="Q31" i="100"/>
  <c r="P31" i="100"/>
  <c r="O31" i="100"/>
  <c r="N31" i="100"/>
  <c r="M31" i="100"/>
  <c r="L31" i="100"/>
  <c r="K31" i="100"/>
  <c r="J31" i="100"/>
  <c r="I31" i="100"/>
  <c r="H31" i="100"/>
  <c r="G31" i="100"/>
  <c r="F31" i="100"/>
  <c r="AK30" i="100"/>
  <c r="AK29" i="100"/>
  <c r="AK28" i="100"/>
  <c r="AK27" i="100"/>
  <c r="AK26" i="100"/>
  <c r="AK25" i="100"/>
  <c r="AL25" i="100" s="1"/>
  <c r="AK24" i="100"/>
  <c r="AK23" i="100"/>
  <c r="AK22" i="100"/>
  <c r="AK21" i="100"/>
  <c r="AL21" i="100" s="1"/>
  <c r="AK20" i="100"/>
  <c r="AK19" i="100"/>
  <c r="AK18" i="100"/>
  <c r="AK17" i="100"/>
  <c r="AL17" i="100" s="1"/>
  <c r="AK16" i="100"/>
  <c r="AK15" i="100"/>
  <c r="AK14" i="100"/>
  <c r="AK13" i="100"/>
  <c r="AL13" i="100" s="1"/>
  <c r="AK12" i="100"/>
  <c r="AK11" i="100"/>
  <c r="AG10" i="100"/>
  <c r="AF10" i="100"/>
  <c r="AE10" i="100"/>
  <c r="AD10" i="100"/>
  <c r="AC10" i="100"/>
  <c r="AB10" i="100"/>
  <c r="AA10" i="100"/>
  <c r="Z10" i="100"/>
  <c r="Y10" i="100"/>
  <c r="X10" i="100"/>
  <c r="W10" i="100"/>
  <c r="V10" i="100"/>
  <c r="U10" i="100"/>
  <c r="T10" i="100"/>
  <c r="S10" i="100"/>
  <c r="R10" i="100"/>
  <c r="Q10" i="100"/>
  <c r="P10" i="100"/>
  <c r="O10" i="100"/>
  <c r="N10" i="100"/>
  <c r="M10" i="100"/>
  <c r="L10" i="100"/>
  <c r="K10" i="100"/>
  <c r="J10" i="100"/>
  <c r="I10" i="100"/>
  <c r="H10" i="100"/>
  <c r="G10" i="100"/>
  <c r="F10" i="100"/>
  <c r="AG9" i="100"/>
  <c r="AF9" i="100"/>
  <c r="AE9" i="100"/>
  <c r="AD9" i="100"/>
  <c r="AC9" i="100"/>
  <c r="AB9" i="100"/>
  <c r="AA9" i="100"/>
  <c r="Z9" i="100"/>
  <c r="Y9" i="100"/>
  <c r="X9" i="100"/>
  <c r="W9" i="100"/>
  <c r="V9" i="100"/>
  <c r="U9" i="100"/>
  <c r="T9" i="100"/>
  <c r="S9" i="100"/>
  <c r="R9" i="100"/>
  <c r="Q9" i="100"/>
  <c r="P9" i="100"/>
  <c r="O9" i="100"/>
  <c r="N9" i="100"/>
  <c r="M9" i="100"/>
  <c r="L9" i="100"/>
  <c r="K9" i="100"/>
  <c r="J9" i="100"/>
  <c r="I9" i="100"/>
  <c r="H9" i="100"/>
  <c r="G9" i="100"/>
  <c r="F9" i="100"/>
  <c r="AI9" i="100" s="1"/>
  <c r="AH9" i="100"/>
  <c r="AL46" i="99"/>
  <c r="AM49" i="99" s="1"/>
  <c r="AG46" i="99"/>
  <c r="AG48" i="99" s="1"/>
  <c r="AA46" i="99"/>
  <c r="AD49" i="99" s="1"/>
  <c r="U46" i="99"/>
  <c r="U49" i="99" s="1"/>
  <c r="O46" i="99"/>
  <c r="R48" i="99" s="1"/>
  <c r="I46" i="99"/>
  <c r="I48" i="99" s="1"/>
  <c r="E46" i="99"/>
  <c r="F49" i="99" s="1"/>
  <c r="AJ39" i="99"/>
  <c r="AJ38" i="99"/>
  <c r="AL38" i="99" s="1"/>
  <c r="AJ31" i="99"/>
  <c r="AI31" i="99"/>
  <c r="AH31" i="99"/>
  <c r="AG31" i="99"/>
  <c r="AF31" i="99"/>
  <c r="AE31" i="99"/>
  <c r="AD31" i="99"/>
  <c r="AC31" i="99"/>
  <c r="AB31" i="99"/>
  <c r="AA31" i="99"/>
  <c r="Z31" i="99"/>
  <c r="Y31" i="99"/>
  <c r="X31" i="99"/>
  <c r="W31" i="99"/>
  <c r="V31" i="99"/>
  <c r="U31" i="99"/>
  <c r="T31" i="99"/>
  <c r="S31" i="99"/>
  <c r="R31" i="99"/>
  <c r="Q31" i="99"/>
  <c r="P31" i="99"/>
  <c r="O31" i="99"/>
  <c r="N31" i="99"/>
  <c r="M31" i="99"/>
  <c r="L31" i="99"/>
  <c r="K31" i="99"/>
  <c r="J31" i="99"/>
  <c r="I31" i="99"/>
  <c r="H31" i="99"/>
  <c r="G31" i="99"/>
  <c r="F31" i="99"/>
  <c r="AK30" i="99"/>
  <c r="AK29" i="99"/>
  <c r="AK28" i="99"/>
  <c r="AK27" i="99"/>
  <c r="AK26" i="99"/>
  <c r="AK25" i="99"/>
  <c r="AK24" i="99"/>
  <c r="AK23" i="99"/>
  <c r="AK22" i="99"/>
  <c r="AK21" i="99"/>
  <c r="AK20" i="99"/>
  <c r="AK19" i="99"/>
  <c r="AK18" i="99"/>
  <c r="AK17" i="99"/>
  <c r="AK16" i="99"/>
  <c r="AK15" i="99"/>
  <c r="AK14" i="99"/>
  <c r="AK13" i="99"/>
  <c r="AK12" i="99"/>
  <c r="AK11" i="99"/>
  <c r="AG10" i="99"/>
  <c r="AF10" i="99"/>
  <c r="AE10" i="99"/>
  <c r="AD10" i="99"/>
  <c r="AC10" i="99"/>
  <c r="AB10" i="99"/>
  <c r="AA10" i="99"/>
  <c r="Z10" i="99"/>
  <c r="Y10" i="99"/>
  <c r="X10" i="99"/>
  <c r="W10" i="99"/>
  <c r="V10" i="99"/>
  <c r="U10" i="99"/>
  <c r="T10" i="99"/>
  <c r="S10" i="99"/>
  <c r="R10" i="99"/>
  <c r="Q10" i="99"/>
  <c r="P10" i="99"/>
  <c r="O10" i="99"/>
  <c r="N10" i="99"/>
  <c r="M10" i="99"/>
  <c r="L10" i="99"/>
  <c r="K10" i="99"/>
  <c r="J10" i="99"/>
  <c r="I10" i="99"/>
  <c r="H10" i="99"/>
  <c r="G10" i="99"/>
  <c r="F10" i="99"/>
  <c r="AH10" i="99" s="1"/>
  <c r="AG9" i="99"/>
  <c r="AF9" i="99"/>
  <c r="AE9" i="99"/>
  <c r="AD9" i="99"/>
  <c r="AC9" i="99"/>
  <c r="AB9" i="99"/>
  <c r="AA9" i="99"/>
  <c r="Z9" i="99"/>
  <c r="Y9" i="99"/>
  <c r="X9" i="99"/>
  <c r="W9" i="99"/>
  <c r="V9" i="99"/>
  <c r="U9" i="99"/>
  <c r="T9" i="99"/>
  <c r="S9" i="99"/>
  <c r="R9" i="99"/>
  <c r="Q9" i="99"/>
  <c r="P9" i="99"/>
  <c r="O9" i="99"/>
  <c r="N9" i="99"/>
  <c r="M9" i="99"/>
  <c r="L9" i="99"/>
  <c r="K9" i="99"/>
  <c r="J9" i="99"/>
  <c r="I9" i="99"/>
  <c r="H9" i="99"/>
  <c r="G9" i="99"/>
  <c r="F9" i="99"/>
  <c r="AL47" i="98"/>
  <c r="AL51" i="98" s="1"/>
  <c r="AG47" i="98"/>
  <c r="AG51" i="98" s="1"/>
  <c r="AA47" i="98"/>
  <c r="AA51" i="98" s="1"/>
  <c r="U47" i="98"/>
  <c r="U51" i="98" s="1"/>
  <c r="O47" i="98"/>
  <c r="R49" i="98" s="1"/>
  <c r="AJ40" i="98"/>
  <c r="AJ39" i="98"/>
  <c r="AJ31" i="98"/>
  <c r="AI31" i="98"/>
  <c r="AH31" i="98"/>
  <c r="AG31" i="98"/>
  <c r="AF31" i="98"/>
  <c r="AE31" i="98"/>
  <c r="AD31" i="98"/>
  <c r="AC31" i="98"/>
  <c r="AB31" i="98"/>
  <c r="AA31" i="98"/>
  <c r="Z31" i="98"/>
  <c r="Y31" i="98"/>
  <c r="X31" i="98"/>
  <c r="W31" i="98"/>
  <c r="V31" i="98"/>
  <c r="U31" i="98"/>
  <c r="T31" i="98"/>
  <c r="S31" i="98"/>
  <c r="R31" i="98"/>
  <c r="Q31" i="98"/>
  <c r="P31" i="98"/>
  <c r="O31" i="98"/>
  <c r="N31" i="98"/>
  <c r="M31" i="98"/>
  <c r="L31" i="98"/>
  <c r="K31" i="98"/>
  <c r="J31" i="98"/>
  <c r="I31" i="98"/>
  <c r="H31" i="98"/>
  <c r="G31" i="98"/>
  <c r="F31" i="98"/>
  <c r="AK30" i="98"/>
  <c r="AL30" i="98" s="1"/>
  <c r="AK29" i="98"/>
  <c r="AL29" i="98" s="1"/>
  <c r="AK28" i="98"/>
  <c r="AL28" i="98" s="1"/>
  <c r="AK27" i="98"/>
  <c r="AL27" i="98" s="1"/>
  <c r="AK26" i="98"/>
  <c r="AL26" i="98" s="1"/>
  <c r="AK25" i="98"/>
  <c r="AL25" i="98" s="1"/>
  <c r="AK24" i="98"/>
  <c r="AL24" i="98" s="1"/>
  <c r="AK23" i="98"/>
  <c r="AL23" i="98" s="1"/>
  <c r="AK22" i="98"/>
  <c r="AL22" i="98" s="1"/>
  <c r="AK21" i="98"/>
  <c r="AL21" i="98" s="1"/>
  <c r="AK20" i="98"/>
  <c r="AL20" i="98" s="1"/>
  <c r="AK19" i="98"/>
  <c r="AL19" i="98" s="1"/>
  <c r="AK18" i="98"/>
  <c r="AL18" i="98" s="1"/>
  <c r="AK17" i="98"/>
  <c r="AL17" i="98" s="1"/>
  <c r="AK16" i="98"/>
  <c r="AL16" i="98" s="1"/>
  <c r="AK15" i="98"/>
  <c r="AL15" i="98" s="1"/>
  <c r="AK14" i="98"/>
  <c r="AL14" i="98" s="1"/>
  <c r="AK13" i="98"/>
  <c r="AL13" i="98" s="1"/>
  <c r="AK12" i="98"/>
  <c r="AL12" i="98" s="1"/>
  <c r="AK11" i="98"/>
  <c r="AL11" i="98" s="1"/>
  <c r="AG10" i="98"/>
  <c r="AF10" i="98"/>
  <c r="AE10" i="98"/>
  <c r="AD10" i="98"/>
  <c r="AC10" i="98"/>
  <c r="AB10" i="98"/>
  <c r="AA10" i="98"/>
  <c r="Z10" i="98"/>
  <c r="Y10" i="98"/>
  <c r="X10" i="98"/>
  <c r="W10" i="98"/>
  <c r="V10" i="98"/>
  <c r="U10" i="98"/>
  <c r="T10" i="98"/>
  <c r="S10" i="98"/>
  <c r="R10" i="98"/>
  <c r="Q10" i="98"/>
  <c r="P10" i="98"/>
  <c r="O10" i="98"/>
  <c r="N10" i="98"/>
  <c r="M10" i="98"/>
  <c r="L10" i="98"/>
  <c r="K10" i="98"/>
  <c r="J10" i="98"/>
  <c r="I10" i="98"/>
  <c r="H10" i="98"/>
  <c r="G10" i="98"/>
  <c r="F10" i="98"/>
  <c r="AI10" i="98" s="1"/>
  <c r="AG9" i="98"/>
  <c r="AF9" i="98"/>
  <c r="AE9" i="98"/>
  <c r="AD9" i="98"/>
  <c r="AC9" i="98"/>
  <c r="AB9" i="98"/>
  <c r="AA9" i="98"/>
  <c r="Z9" i="98"/>
  <c r="Y9" i="98"/>
  <c r="X9" i="98"/>
  <c r="W9" i="98"/>
  <c r="V9" i="98"/>
  <c r="U9" i="98"/>
  <c r="T9" i="98"/>
  <c r="S9" i="98"/>
  <c r="R9" i="98"/>
  <c r="Q9" i="98"/>
  <c r="P9" i="98"/>
  <c r="O9" i="98"/>
  <c r="N9" i="98"/>
  <c r="M9" i="98"/>
  <c r="L9" i="98"/>
  <c r="K9" i="98"/>
  <c r="J9" i="98"/>
  <c r="I9" i="98"/>
  <c r="H9" i="98"/>
  <c r="G9" i="98"/>
  <c r="F9" i="98"/>
  <c r="AJ9" i="98" s="1"/>
  <c r="AL46" i="97"/>
  <c r="AL50" i="97" s="1"/>
  <c r="AG46" i="97"/>
  <c r="AG50" i="97" s="1"/>
  <c r="AA46" i="97"/>
  <c r="AA50" i="97" s="1"/>
  <c r="U46" i="97"/>
  <c r="U50" i="97" s="1"/>
  <c r="O46" i="97"/>
  <c r="O50" i="97" s="1"/>
  <c r="I46" i="97"/>
  <c r="I50" i="97" s="1"/>
  <c r="AJ39" i="97"/>
  <c r="AJ38" i="97"/>
  <c r="AL38" i="97"/>
  <c r="AJ31" i="97"/>
  <c r="AI31" i="97"/>
  <c r="AH31" i="97"/>
  <c r="AG31" i="97"/>
  <c r="AF31" i="97"/>
  <c r="AE31" i="97"/>
  <c r="AD31" i="97"/>
  <c r="AC31" i="97"/>
  <c r="AB31" i="97"/>
  <c r="AA31" i="97"/>
  <c r="Z31" i="97"/>
  <c r="Y31" i="97"/>
  <c r="X31" i="97"/>
  <c r="W31" i="97"/>
  <c r="V31" i="97"/>
  <c r="U31" i="97"/>
  <c r="T31" i="97"/>
  <c r="S31" i="97"/>
  <c r="R31" i="97"/>
  <c r="Q31" i="97"/>
  <c r="P31" i="97"/>
  <c r="O31" i="97"/>
  <c r="N31" i="97"/>
  <c r="M31" i="97"/>
  <c r="L31" i="97"/>
  <c r="K31" i="97"/>
  <c r="J31" i="97"/>
  <c r="I31" i="97"/>
  <c r="H31" i="97"/>
  <c r="G31" i="97"/>
  <c r="F31" i="97"/>
  <c r="AK30" i="97"/>
  <c r="AL30" i="97" s="1"/>
  <c r="AK29" i="97"/>
  <c r="AL29" i="97" s="1"/>
  <c r="AK28" i="97"/>
  <c r="AL28" i="97" s="1"/>
  <c r="AK27" i="97"/>
  <c r="AL27" i="97" s="1"/>
  <c r="AK26" i="97"/>
  <c r="AL26" i="97" s="1"/>
  <c r="AK25" i="97"/>
  <c r="AL25" i="97" s="1"/>
  <c r="AK24" i="97"/>
  <c r="AL24" i="97" s="1"/>
  <c r="AK23" i="97"/>
  <c r="AL23" i="97" s="1"/>
  <c r="AK22" i="97"/>
  <c r="AL22" i="97" s="1"/>
  <c r="AK21" i="97"/>
  <c r="AL21" i="97" s="1"/>
  <c r="AK20" i="97"/>
  <c r="AL20" i="97" s="1"/>
  <c r="AK19" i="97"/>
  <c r="AL19" i="97" s="1"/>
  <c r="AK18" i="97"/>
  <c r="AL18" i="97" s="1"/>
  <c r="AK17" i="97"/>
  <c r="AL17" i="97" s="1"/>
  <c r="AK16" i="97"/>
  <c r="AL16" i="97" s="1"/>
  <c r="AK15" i="97"/>
  <c r="AL15" i="97" s="1"/>
  <c r="AK14" i="97"/>
  <c r="AL14" i="97" s="1"/>
  <c r="AK13" i="97"/>
  <c r="AL13" i="97" s="1"/>
  <c r="AK12" i="97"/>
  <c r="AL12" i="97" s="1"/>
  <c r="AK11" i="97"/>
  <c r="AL11" i="97" s="1"/>
  <c r="AG10" i="97"/>
  <c r="AF10" i="97"/>
  <c r="AE10" i="97"/>
  <c r="AD10" i="97"/>
  <c r="AC10" i="97"/>
  <c r="AB10" i="97"/>
  <c r="AA10" i="97"/>
  <c r="Z10" i="97"/>
  <c r="Y10" i="97"/>
  <c r="X10" i="97"/>
  <c r="W10" i="97"/>
  <c r="V10" i="97"/>
  <c r="U10" i="97"/>
  <c r="T10" i="97"/>
  <c r="S10" i="97"/>
  <c r="R10" i="97"/>
  <c r="Q10" i="97"/>
  <c r="P10" i="97"/>
  <c r="O10" i="97"/>
  <c r="N10" i="97"/>
  <c r="M10" i="97"/>
  <c r="L10" i="97"/>
  <c r="K10" i="97"/>
  <c r="J10" i="97"/>
  <c r="I10" i="97"/>
  <c r="H10" i="97"/>
  <c r="G10" i="97"/>
  <c r="F10" i="97"/>
  <c r="AH10" i="97" s="1"/>
  <c r="AG9" i="97"/>
  <c r="AF9" i="97"/>
  <c r="AE9" i="97"/>
  <c r="AD9" i="97"/>
  <c r="AC9" i="97"/>
  <c r="AB9" i="97"/>
  <c r="AA9" i="97"/>
  <c r="Z9" i="97"/>
  <c r="Y9" i="97"/>
  <c r="X9" i="97"/>
  <c r="W9" i="97"/>
  <c r="V9" i="97"/>
  <c r="U9" i="97"/>
  <c r="T9" i="97"/>
  <c r="S9" i="97"/>
  <c r="R9" i="97"/>
  <c r="Q9" i="97"/>
  <c r="P9" i="97"/>
  <c r="O9" i="97"/>
  <c r="N9" i="97"/>
  <c r="M9" i="97"/>
  <c r="L9" i="97"/>
  <c r="K9" i="97"/>
  <c r="J9" i="97"/>
  <c r="I9" i="97"/>
  <c r="H9" i="97"/>
  <c r="G9" i="97"/>
  <c r="F9" i="97"/>
  <c r="AH9" i="97" s="1"/>
  <c r="I38" i="96"/>
  <c r="L38" i="96"/>
  <c r="O38" i="96"/>
  <c r="X38" i="96"/>
  <c r="AA38" i="96"/>
  <c r="AD38" i="96"/>
  <c r="AG38" i="96"/>
  <c r="E38" i="96"/>
  <c r="R38" i="96"/>
  <c r="U38" i="96"/>
  <c r="F38" i="96"/>
  <c r="AL48" i="96"/>
  <c r="AL50" i="96" s="1"/>
  <c r="AG48" i="96"/>
  <c r="AG50" i="96" s="1"/>
  <c r="AA48" i="96"/>
  <c r="AD50" i="96" s="1"/>
  <c r="U48" i="96"/>
  <c r="U51" i="96" s="1"/>
  <c r="O48" i="96"/>
  <c r="R51" i="96" s="1"/>
  <c r="I48" i="96"/>
  <c r="L51" i="96" s="1"/>
  <c r="E48" i="96"/>
  <c r="F51" i="96" s="1"/>
  <c r="C48" i="96"/>
  <c r="D51" i="96" s="1"/>
  <c r="AJ41" i="96"/>
  <c r="AJ31" i="96"/>
  <c r="AI31" i="96"/>
  <c r="AH31" i="96"/>
  <c r="AG31" i="96"/>
  <c r="AF31" i="96"/>
  <c r="AE31" i="96"/>
  <c r="AD31" i="96"/>
  <c r="AC31" i="96"/>
  <c r="AB31" i="96"/>
  <c r="AA31" i="96"/>
  <c r="Z31" i="96"/>
  <c r="Y31" i="96"/>
  <c r="X31" i="96"/>
  <c r="W31" i="96"/>
  <c r="V31" i="96"/>
  <c r="U31" i="96"/>
  <c r="T31" i="96"/>
  <c r="S31" i="96"/>
  <c r="R31" i="96"/>
  <c r="Q31" i="96"/>
  <c r="P31" i="96"/>
  <c r="O31" i="96"/>
  <c r="N31" i="96"/>
  <c r="M31" i="96"/>
  <c r="L31" i="96"/>
  <c r="K31" i="96"/>
  <c r="J31" i="96"/>
  <c r="I31" i="96"/>
  <c r="H31" i="96"/>
  <c r="G31" i="96"/>
  <c r="AK31" i="96" s="1"/>
  <c r="AL31" i="96" s="1"/>
  <c r="F31" i="96"/>
  <c r="AK30" i="96"/>
  <c r="AK29" i="96"/>
  <c r="AK28" i="96"/>
  <c r="AK27" i="96"/>
  <c r="AK26" i="96"/>
  <c r="AK25" i="96"/>
  <c r="AK24" i="96"/>
  <c r="AL24" i="96" s="1"/>
  <c r="AK23" i="96"/>
  <c r="AK22" i="96"/>
  <c r="AK21" i="96"/>
  <c r="AK20" i="96"/>
  <c r="AK19" i="96"/>
  <c r="AK18" i="96"/>
  <c r="AK17" i="96"/>
  <c r="AK16" i="96"/>
  <c r="AL16" i="96" s="1"/>
  <c r="AK15" i="96"/>
  <c r="AK14" i="96"/>
  <c r="AK13" i="96"/>
  <c r="AK12" i="96"/>
  <c r="AK11" i="96"/>
  <c r="AG10" i="96"/>
  <c r="AF10" i="96"/>
  <c r="AE10" i="96"/>
  <c r="AD10" i="96"/>
  <c r="AC10" i="96"/>
  <c r="AB10" i="96"/>
  <c r="AA10" i="96"/>
  <c r="Z10" i="96"/>
  <c r="Y10" i="96"/>
  <c r="X10" i="96"/>
  <c r="W10" i="96"/>
  <c r="V10" i="96"/>
  <c r="U10" i="96"/>
  <c r="T10" i="96"/>
  <c r="S10" i="96"/>
  <c r="R10" i="96"/>
  <c r="Q10" i="96"/>
  <c r="P10" i="96"/>
  <c r="O10" i="96"/>
  <c r="N10" i="96"/>
  <c r="M10" i="96"/>
  <c r="L10" i="96"/>
  <c r="K10" i="96"/>
  <c r="J10" i="96"/>
  <c r="I10" i="96"/>
  <c r="H10" i="96"/>
  <c r="G10" i="96"/>
  <c r="F10" i="96"/>
  <c r="AI10" i="96"/>
  <c r="AG9" i="96"/>
  <c r="AF9" i="96"/>
  <c r="AE9" i="96"/>
  <c r="AD9" i="96"/>
  <c r="AC9" i="96"/>
  <c r="AB9" i="96"/>
  <c r="AA9" i="96"/>
  <c r="Z9" i="96"/>
  <c r="Y9" i="96"/>
  <c r="X9" i="96"/>
  <c r="W9" i="96"/>
  <c r="V9" i="96"/>
  <c r="U9" i="96"/>
  <c r="T9" i="96"/>
  <c r="S9" i="96"/>
  <c r="R9" i="96"/>
  <c r="Q9" i="96"/>
  <c r="P9" i="96"/>
  <c r="O9" i="96"/>
  <c r="N9" i="96"/>
  <c r="M9" i="96"/>
  <c r="L9" i="96"/>
  <c r="K9" i="96"/>
  <c r="J9" i="96"/>
  <c r="I9" i="96"/>
  <c r="H9" i="96"/>
  <c r="G9" i="96"/>
  <c r="F9" i="96"/>
  <c r="AH9" i="96" s="1"/>
  <c r="AL46" i="95"/>
  <c r="AM48" i="95" s="1"/>
  <c r="AG46" i="95"/>
  <c r="AJ48" i="95" s="1"/>
  <c r="AA46" i="95"/>
  <c r="AD49" i="95" s="1"/>
  <c r="U46" i="95"/>
  <c r="X49" i="95" s="1"/>
  <c r="O46" i="95"/>
  <c r="R49" i="95" s="1"/>
  <c r="I46" i="95"/>
  <c r="L49" i="95" s="1"/>
  <c r="E46" i="95"/>
  <c r="F48" i="95" s="1"/>
  <c r="C46" i="95"/>
  <c r="C49" i="95" s="1"/>
  <c r="AJ39" i="95"/>
  <c r="AJ38" i="95"/>
  <c r="AJ31" i="95"/>
  <c r="AI31" i="95"/>
  <c r="AH31" i="95"/>
  <c r="AG31" i="95"/>
  <c r="AF31" i="95"/>
  <c r="AE31" i="95"/>
  <c r="AD31" i="95"/>
  <c r="AC31" i="95"/>
  <c r="AB31" i="95"/>
  <c r="AA31" i="95"/>
  <c r="Z31" i="95"/>
  <c r="Y31" i="95"/>
  <c r="X31" i="95"/>
  <c r="W31" i="95"/>
  <c r="V31" i="95"/>
  <c r="U31" i="95"/>
  <c r="T31" i="95"/>
  <c r="S31" i="95"/>
  <c r="R31" i="95"/>
  <c r="Q31" i="95"/>
  <c r="P31" i="95"/>
  <c r="O31" i="95"/>
  <c r="N31" i="95"/>
  <c r="M31" i="95"/>
  <c r="L31" i="95"/>
  <c r="K31" i="95"/>
  <c r="J31" i="95"/>
  <c r="I31" i="95"/>
  <c r="H31" i="95"/>
  <c r="G31" i="95"/>
  <c r="F31" i="95"/>
  <c r="AK30" i="95"/>
  <c r="AL30" i="95" s="1"/>
  <c r="AK29" i="95"/>
  <c r="AL29" i="95" s="1"/>
  <c r="AK28" i="95"/>
  <c r="AK27" i="95"/>
  <c r="AL27" i="95" s="1"/>
  <c r="AK26" i="95"/>
  <c r="AL26" i="95" s="1"/>
  <c r="AK25" i="95"/>
  <c r="AL25" i="95" s="1"/>
  <c r="AK24" i="95"/>
  <c r="AL24" i="95" s="1"/>
  <c r="AK23" i="95"/>
  <c r="AL23" i="95" s="1"/>
  <c r="AK22" i="95"/>
  <c r="AL22" i="95" s="1"/>
  <c r="AK21" i="95"/>
  <c r="AL21" i="95" s="1"/>
  <c r="AK20" i="95"/>
  <c r="AK19" i="95"/>
  <c r="AL19" i="95" s="1"/>
  <c r="AK18" i="95"/>
  <c r="AL18" i="95" s="1"/>
  <c r="AK17" i="95"/>
  <c r="AL17" i="95" s="1"/>
  <c r="AK16" i="95"/>
  <c r="AL16" i="95" s="1"/>
  <c r="AK15" i="95"/>
  <c r="AL15" i="95" s="1"/>
  <c r="AK14" i="95"/>
  <c r="AL14" i="95" s="1"/>
  <c r="AK13" i="95"/>
  <c r="AL13" i="95" s="1"/>
  <c r="AK12" i="95"/>
  <c r="AK11" i="95"/>
  <c r="AL11" i="95" s="1"/>
  <c r="AG10" i="95"/>
  <c r="AF10" i="95"/>
  <c r="AE10" i="95"/>
  <c r="AD10" i="95"/>
  <c r="AC10" i="95"/>
  <c r="AB10" i="95"/>
  <c r="AA10" i="95"/>
  <c r="Z10" i="95"/>
  <c r="Y10" i="95"/>
  <c r="X10" i="95"/>
  <c r="W10" i="95"/>
  <c r="V10" i="95"/>
  <c r="U10" i="95"/>
  <c r="T10" i="95"/>
  <c r="S10" i="95"/>
  <c r="R10" i="95"/>
  <c r="Q10" i="95"/>
  <c r="P10" i="95"/>
  <c r="O10" i="95"/>
  <c r="N10" i="95"/>
  <c r="M10" i="95"/>
  <c r="L10" i="95"/>
  <c r="K10" i="95"/>
  <c r="J10" i="95"/>
  <c r="I10" i="95"/>
  <c r="H10" i="95"/>
  <c r="G10" i="95"/>
  <c r="F10" i="95"/>
  <c r="AJ10" i="95" s="1"/>
  <c r="AG9" i="95"/>
  <c r="AF9" i="95"/>
  <c r="AE9" i="95"/>
  <c r="AD9" i="95"/>
  <c r="AC9" i="95"/>
  <c r="AB9" i="95"/>
  <c r="AA9" i="95"/>
  <c r="Z9" i="95"/>
  <c r="Y9" i="95"/>
  <c r="X9" i="95"/>
  <c r="W9" i="95"/>
  <c r="V9" i="95"/>
  <c r="U9" i="95"/>
  <c r="T9" i="95"/>
  <c r="S9" i="95"/>
  <c r="R9" i="95"/>
  <c r="Q9" i="95"/>
  <c r="P9" i="95"/>
  <c r="O9" i="95"/>
  <c r="N9" i="95"/>
  <c r="M9" i="95"/>
  <c r="L9" i="95"/>
  <c r="K9" i="95"/>
  <c r="J9" i="95"/>
  <c r="I9" i="95"/>
  <c r="H9" i="95"/>
  <c r="G9" i="95"/>
  <c r="F9" i="95"/>
  <c r="AJ9" i="95" s="1"/>
  <c r="AJ43" i="94"/>
  <c r="AJ42" i="94"/>
  <c r="AJ41" i="94"/>
  <c r="AJ40" i="94"/>
  <c r="AJ39" i="94"/>
  <c r="AG38" i="94"/>
  <c r="AD38" i="94"/>
  <c r="AA38" i="94"/>
  <c r="X38" i="94"/>
  <c r="U38" i="94"/>
  <c r="R38" i="94"/>
  <c r="O38" i="94"/>
  <c r="L38" i="94"/>
  <c r="I38" i="94"/>
  <c r="F38" i="94"/>
  <c r="E38" i="94"/>
  <c r="D38" i="94"/>
  <c r="AL53" i="94"/>
  <c r="AL57" i="94" s="1"/>
  <c r="AG53" i="94"/>
  <c r="AG57" i="94" s="1"/>
  <c r="AA53" i="94"/>
  <c r="AA57" i="94" s="1"/>
  <c r="U53" i="94"/>
  <c r="O53" i="94"/>
  <c r="O57" i="94" s="1"/>
  <c r="I53" i="94"/>
  <c r="I57" i="94" s="1"/>
  <c r="E53" i="94"/>
  <c r="E57" i="94" s="1"/>
  <c r="C53" i="94"/>
  <c r="C56" i="94" s="1"/>
  <c r="AJ46" i="94"/>
  <c r="AJ31" i="94"/>
  <c r="AI31" i="94"/>
  <c r="AH31" i="94"/>
  <c r="AG31" i="94"/>
  <c r="AF31" i="94"/>
  <c r="AE31" i="94"/>
  <c r="AD31" i="94"/>
  <c r="AC31" i="94"/>
  <c r="AB31" i="94"/>
  <c r="AA31" i="94"/>
  <c r="Z31" i="94"/>
  <c r="Y31" i="94"/>
  <c r="X31" i="94"/>
  <c r="W31" i="94"/>
  <c r="V31" i="94"/>
  <c r="U31" i="94"/>
  <c r="T31" i="94"/>
  <c r="S31" i="94"/>
  <c r="R31" i="94"/>
  <c r="Q31" i="94"/>
  <c r="P31" i="94"/>
  <c r="O31" i="94"/>
  <c r="N31" i="94"/>
  <c r="M31" i="94"/>
  <c r="L31" i="94"/>
  <c r="K31" i="94"/>
  <c r="J31" i="94"/>
  <c r="I31" i="94"/>
  <c r="H31" i="94"/>
  <c r="G31" i="94"/>
  <c r="F31" i="94"/>
  <c r="AK30" i="94"/>
  <c r="AL30" i="94" s="1"/>
  <c r="AK29" i="94"/>
  <c r="AL29" i="94" s="1"/>
  <c r="AK28" i="94"/>
  <c r="AL28" i="94" s="1"/>
  <c r="AK27" i="94"/>
  <c r="AL27" i="94" s="1"/>
  <c r="AK26" i="94"/>
  <c r="AL26" i="94" s="1"/>
  <c r="AK25" i="94"/>
  <c r="AL25" i="94" s="1"/>
  <c r="AK24" i="94"/>
  <c r="AL24" i="94" s="1"/>
  <c r="AK23" i="94"/>
  <c r="AL23" i="94" s="1"/>
  <c r="AK22" i="94"/>
  <c r="AL22" i="94" s="1"/>
  <c r="AK21" i="94"/>
  <c r="AL21" i="94" s="1"/>
  <c r="AK20" i="94"/>
  <c r="AL20" i="94" s="1"/>
  <c r="AK19" i="94"/>
  <c r="AL19" i="94" s="1"/>
  <c r="AK18" i="94"/>
  <c r="AL18" i="94" s="1"/>
  <c r="AK17" i="94"/>
  <c r="AL17" i="94" s="1"/>
  <c r="AK16" i="94"/>
  <c r="AL16" i="94" s="1"/>
  <c r="AK15" i="94"/>
  <c r="AL15" i="94" s="1"/>
  <c r="AK14" i="94"/>
  <c r="AL14" i="94" s="1"/>
  <c r="AK13" i="94"/>
  <c r="AL13" i="94" s="1"/>
  <c r="AK12" i="94"/>
  <c r="AL12" i="94" s="1"/>
  <c r="AK11" i="94"/>
  <c r="AL11" i="94" s="1"/>
  <c r="AG10" i="94"/>
  <c r="AF10" i="94"/>
  <c r="AE10" i="94"/>
  <c r="AD10" i="94"/>
  <c r="AC10" i="94"/>
  <c r="AB10" i="94"/>
  <c r="AA10" i="94"/>
  <c r="Z10" i="94"/>
  <c r="Y10" i="94"/>
  <c r="X10" i="94"/>
  <c r="W10" i="94"/>
  <c r="V10" i="94"/>
  <c r="U10" i="94"/>
  <c r="T10" i="94"/>
  <c r="S10" i="94"/>
  <c r="R10" i="94"/>
  <c r="Q10" i="94"/>
  <c r="P10" i="94"/>
  <c r="O10" i="94"/>
  <c r="N10" i="94"/>
  <c r="M10" i="94"/>
  <c r="L10" i="94"/>
  <c r="K10" i="94"/>
  <c r="J10" i="94"/>
  <c r="I10" i="94"/>
  <c r="H10" i="94"/>
  <c r="G10" i="94"/>
  <c r="F10" i="94"/>
  <c r="AJ10" i="94" s="1"/>
  <c r="AG9" i="94"/>
  <c r="AF9" i="94"/>
  <c r="AE9" i="94"/>
  <c r="AD9" i="94"/>
  <c r="AC9" i="94"/>
  <c r="AB9" i="94"/>
  <c r="AA9" i="94"/>
  <c r="Z9" i="94"/>
  <c r="Y9" i="94"/>
  <c r="X9" i="94"/>
  <c r="W9" i="94"/>
  <c r="V9" i="94"/>
  <c r="U9" i="94"/>
  <c r="T9" i="94"/>
  <c r="S9" i="94"/>
  <c r="R9" i="94"/>
  <c r="Q9" i="94"/>
  <c r="P9" i="94"/>
  <c r="O9" i="94"/>
  <c r="N9" i="94"/>
  <c r="M9" i="94"/>
  <c r="L9" i="94"/>
  <c r="K9" i="94"/>
  <c r="J9" i="94"/>
  <c r="I9" i="94"/>
  <c r="H9" i="94"/>
  <c r="G9" i="94"/>
  <c r="F9" i="94"/>
  <c r="AJ9" i="94" s="1"/>
  <c r="AJ39" i="93"/>
  <c r="AJ38" i="93"/>
  <c r="AL45" i="93"/>
  <c r="AL49" i="93" s="1"/>
  <c r="AG45" i="93"/>
  <c r="AG49" i="93" s="1"/>
  <c r="AA45" i="93"/>
  <c r="AA49" i="93" s="1"/>
  <c r="U45" i="93"/>
  <c r="U49" i="93" s="1"/>
  <c r="O45" i="93"/>
  <c r="O49" i="93" s="1"/>
  <c r="I45" i="93"/>
  <c r="I49" i="93" s="1"/>
  <c r="E45" i="93"/>
  <c r="C45" i="93"/>
  <c r="C49" i="93" s="1"/>
  <c r="AJ31" i="93"/>
  <c r="AI31" i="93"/>
  <c r="AH31" i="93"/>
  <c r="AG31" i="93"/>
  <c r="AF31" i="93"/>
  <c r="AE31" i="93"/>
  <c r="AD31" i="93"/>
  <c r="AC31" i="93"/>
  <c r="AB31" i="93"/>
  <c r="AA31" i="93"/>
  <c r="Z31" i="93"/>
  <c r="Y31" i="93"/>
  <c r="X31" i="93"/>
  <c r="W31" i="93"/>
  <c r="V31" i="93"/>
  <c r="U31" i="93"/>
  <c r="T31" i="93"/>
  <c r="S31" i="93"/>
  <c r="R31" i="93"/>
  <c r="Q31" i="93"/>
  <c r="P31" i="93"/>
  <c r="O31" i="93"/>
  <c r="N31" i="93"/>
  <c r="M31" i="93"/>
  <c r="L31" i="93"/>
  <c r="K31" i="93"/>
  <c r="J31" i="93"/>
  <c r="I31" i="93"/>
  <c r="H31" i="93"/>
  <c r="G31" i="93"/>
  <c r="AK31" i="93" s="1"/>
  <c r="AL31" i="93" s="1"/>
  <c r="F31" i="93"/>
  <c r="AK30" i="93"/>
  <c r="AL30" i="93"/>
  <c r="AK29" i="93"/>
  <c r="AL29" i="93" s="1"/>
  <c r="AK28" i="93"/>
  <c r="AL28" i="93" s="1"/>
  <c r="AK27" i="93"/>
  <c r="AL27" i="93" s="1"/>
  <c r="AK26" i="93"/>
  <c r="AL26" i="93" s="1"/>
  <c r="AK25" i="93"/>
  <c r="AL25" i="93"/>
  <c r="AK24" i="93"/>
  <c r="AL24" i="93" s="1"/>
  <c r="AK23" i="93"/>
  <c r="AL23" i="93" s="1"/>
  <c r="AK22" i="93"/>
  <c r="AL22" i="93" s="1"/>
  <c r="AK21" i="93"/>
  <c r="AL21" i="93" s="1"/>
  <c r="AK20" i="93"/>
  <c r="AL20" i="93" s="1"/>
  <c r="AK19" i="93"/>
  <c r="AL19" i="93" s="1"/>
  <c r="AK18" i="93"/>
  <c r="AL18" i="93" s="1"/>
  <c r="AK17" i="93"/>
  <c r="AL17" i="93"/>
  <c r="AK16" i="93"/>
  <c r="AL16" i="93" s="1"/>
  <c r="AK15" i="93"/>
  <c r="AL15" i="93" s="1"/>
  <c r="AK14" i="93"/>
  <c r="AL14" i="93"/>
  <c r="AK13" i="93"/>
  <c r="AL13" i="93" s="1"/>
  <c r="AK12" i="93"/>
  <c r="AL12" i="93" s="1"/>
  <c r="AK11" i="93"/>
  <c r="AL11" i="93" s="1"/>
  <c r="AG10" i="93"/>
  <c r="AF10" i="93"/>
  <c r="AE10" i="93"/>
  <c r="AD10" i="93"/>
  <c r="AC10" i="93"/>
  <c r="AB10" i="93"/>
  <c r="AA10" i="93"/>
  <c r="Z10" i="93"/>
  <c r="Y10" i="93"/>
  <c r="X10" i="93"/>
  <c r="W10" i="93"/>
  <c r="V10" i="93"/>
  <c r="U10" i="93"/>
  <c r="T10" i="93"/>
  <c r="S10" i="93"/>
  <c r="R10" i="93"/>
  <c r="Q10" i="93"/>
  <c r="P10" i="93"/>
  <c r="O10" i="93"/>
  <c r="N10" i="93"/>
  <c r="M10" i="93"/>
  <c r="L10" i="93"/>
  <c r="K10" i="93"/>
  <c r="J10" i="93"/>
  <c r="I10" i="93"/>
  <c r="H10" i="93"/>
  <c r="G10" i="93"/>
  <c r="F10" i="93"/>
  <c r="AH10" i="93" s="1"/>
  <c r="AG9" i="93"/>
  <c r="AF9" i="93"/>
  <c r="AE9" i="93"/>
  <c r="AD9" i="93"/>
  <c r="AC9" i="93"/>
  <c r="AB9" i="93"/>
  <c r="AA9" i="93"/>
  <c r="Z9" i="93"/>
  <c r="Y9" i="93"/>
  <c r="X9" i="93"/>
  <c r="W9" i="93"/>
  <c r="V9" i="93"/>
  <c r="U9" i="93"/>
  <c r="T9" i="93"/>
  <c r="S9" i="93"/>
  <c r="R9" i="93"/>
  <c r="Q9" i="93"/>
  <c r="P9" i="93"/>
  <c r="O9" i="93"/>
  <c r="N9" i="93"/>
  <c r="M9" i="93"/>
  <c r="L9" i="93"/>
  <c r="K9" i="93"/>
  <c r="J9" i="93"/>
  <c r="I9" i="93"/>
  <c r="H9" i="93"/>
  <c r="G9" i="93"/>
  <c r="F9" i="93"/>
  <c r="AH9" i="93" s="1"/>
  <c r="AJ9" i="93"/>
  <c r="AL38" i="93"/>
  <c r="C43" i="93" s="1"/>
  <c r="AL15" i="102"/>
  <c r="AL24" i="102"/>
  <c r="AL25" i="102"/>
  <c r="AL26" i="102"/>
  <c r="AL19" i="102"/>
  <c r="AH9" i="102"/>
  <c r="AL20" i="102"/>
  <c r="AL21" i="101"/>
  <c r="AL14" i="101"/>
  <c r="AL22" i="101"/>
  <c r="AL30" i="101"/>
  <c r="AL23" i="101"/>
  <c r="AL17" i="101"/>
  <c r="AL25" i="101"/>
  <c r="AL18" i="101"/>
  <c r="AL26" i="101"/>
  <c r="AL11" i="101"/>
  <c r="AL19" i="101"/>
  <c r="AL27" i="101"/>
  <c r="AL38" i="100"/>
  <c r="X54" i="102"/>
  <c r="AH10" i="106"/>
  <c r="AH9" i="106"/>
  <c r="AI10" i="106"/>
  <c r="AI10" i="102"/>
  <c r="AH10" i="102"/>
  <c r="AH10" i="101"/>
  <c r="AJ43" i="101"/>
  <c r="AL43" i="101" s="1"/>
  <c r="AH9" i="101"/>
  <c r="AI9" i="101"/>
  <c r="AJ10" i="100"/>
  <c r="AH10" i="100"/>
  <c r="AI10" i="100"/>
  <c r="AJ10" i="98"/>
  <c r="C49" i="98"/>
  <c r="C50" i="98"/>
  <c r="AH10" i="98"/>
  <c r="AI10" i="97"/>
  <c r="AJ10" i="97"/>
  <c r="AJ40" i="96"/>
  <c r="AL40" i="96"/>
  <c r="D38" i="96"/>
  <c r="AI9" i="96"/>
  <c r="AJ10" i="96"/>
  <c r="AH10" i="96"/>
  <c r="AH9" i="95"/>
  <c r="AJ31" i="60"/>
  <c r="AI31" i="60"/>
  <c r="AH31" i="60"/>
  <c r="AG31" i="60"/>
  <c r="AF31" i="60"/>
  <c r="AE31" i="60"/>
  <c r="AD31" i="60"/>
  <c r="AC31" i="60"/>
  <c r="AB31" i="60"/>
  <c r="AA31" i="60"/>
  <c r="Z31" i="60"/>
  <c r="Y31" i="60"/>
  <c r="X31" i="60"/>
  <c r="W31" i="60"/>
  <c r="V31" i="60"/>
  <c r="U31" i="60"/>
  <c r="T31" i="60"/>
  <c r="S31" i="60"/>
  <c r="R31" i="60"/>
  <c r="Q31" i="60"/>
  <c r="P31" i="60"/>
  <c r="O31" i="60"/>
  <c r="N31" i="60"/>
  <c r="M31" i="60"/>
  <c r="L31" i="60"/>
  <c r="K31" i="60"/>
  <c r="J31" i="60"/>
  <c r="I31" i="60"/>
  <c r="H31" i="60"/>
  <c r="G31" i="60"/>
  <c r="F31" i="60"/>
  <c r="AK31" i="60" s="1"/>
  <c r="AL31" i="60" s="1"/>
  <c r="AK20" i="60"/>
  <c r="AK21" i="60"/>
  <c r="AL21" i="60" s="1"/>
  <c r="AK22" i="60"/>
  <c r="AL22" i="60" s="1"/>
  <c r="AK23" i="60"/>
  <c r="AL23" i="60" s="1"/>
  <c r="AK24" i="60"/>
  <c r="AL24" i="60" s="1"/>
  <c r="AK25" i="60"/>
  <c r="AK26" i="60"/>
  <c r="AL26" i="60" s="1"/>
  <c r="AK27" i="60"/>
  <c r="AL27" i="60" s="1"/>
  <c r="AK28" i="60"/>
  <c r="AK29" i="60"/>
  <c r="AL29" i="60" s="1"/>
  <c r="AK12" i="60"/>
  <c r="AK13" i="60"/>
  <c r="AL13" i="60" s="1"/>
  <c r="AK14" i="60"/>
  <c r="AL14" i="60" s="1"/>
  <c r="AK15" i="60"/>
  <c r="AL15" i="60" s="1"/>
  <c r="AK16" i="60"/>
  <c r="AL16" i="60" s="1"/>
  <c r="AK17" i="60"/>
  <c r="AK18" i="60"/>
  <c r="AL18" i="60" s="1"/>
  <c r="AK19" i="60"/>
  <c r="AL19" i="60" s="1"/>
  <c r="AK30" i="60"/>
  <c r="AL30" i="60" s="1"/>
  <c r="AK11" i="60"/>
  <c r="AL11" i="60" s="1"/>
  <c r="AG10" i="60"/>
  <c r="AF10" i="60"/>
  <c r="AE10" i="60"/>
  <c r="AD10" i="60"/>
  <c r="AC10" i="60"/>
  <c r="AB10" i="60"/>
  <c r="AA10" i="60"/>
  <c r="Z10" i="60"/>
  <c r="Y10" i="60"/>
  <c r="X10" i="60"/>
  <c r="W10" i="60"/>
  <c r="V10" i="60"/>
  <c r="U10" i="60"/>
  <c r="T10" i="60"/>
  <c r="S10" i="60"/>
  <c r="R10" i="60"/>
  <c r="Q10" i="60"/>
  <c r="P10" i="60"/>
  <c r="O10" i="60"/>
  <c r="N10" i="60"/>
  <c r="M10" i="60"/>
  <c r="L10" i="60"/>
  <c r="K10" i="60"/>
  <c r="J10" i="60"/>
  <c r="I10" i="60"/>
  <c r="H10" i="60"/>
  <c r="G10" i="60"/>
  <c r="F10" i="60"/>
  <c r="AH10" i="60" s="1"/>
  <c r="AG9" i="60"/>
  <c r="AF9" i="60"/>
  <c r="AE9" i="60"/>
  <c r="AD9" i="60"/>
  <c r="AC9" i="60"/>
  <c r="AB9" i="60"/>
  <c r="AA9" i="60"/>
  <c r="Z9" i="60"/>
  <c r="Y9" i="60"/>
  <c r="X9" i="60"/>
  <c r="W9" i="60"/>
  <c r="V9" i="60"/>
  <c r="U9" i="60"/>
  <c r="T9" i="60"/>
  <c r="S9" i="60"/>
  <c r="R9" i="60"/>
  <c r="Q9" i="60"/>
  <c r="P9" i="60"/>
  <c r="O9" i="60"/>
  <c r="N9" i="60"/>
  <c r="M9" i="60"/>
  <c r="L9" i="60"/>
  <c r="K9" i="60"/>
  <c r="J9" i="60"/>
  <c r="I9" i="60"/>
  <c r="H9" i="60"/>
  <c r="G9" i="60"/>
  <c r="F9" i="60"/>
  <c r="AH9" i="60" s="1"/>
  <c r="AM40" i="112" l="1"/>
  <c r="AD48" i="99"/>
  <c r="E47" i="115"/>
  <c r="AA48" i="114"/>
  <c r="AL30" i="114"/>
  <c r="AK31" i="114"/>
  <c r="AL31" i="114" s="1"/>
  <c r="AH11" i="111"/>
  <c r="AL21" i="110"/>
  <c r="AL26" i="111"/>
  <c r="AL27" i="111"/>
  <c r="AL12" i="111"/>
  <c r="AL13" i="111"/>
  <c r="AL28" i="111"/>
  <c r="AL15" i="111"/>
  <c r="AL23" i="111"/>
  <c r="AL30" i="111"/>
  <c r="AL21" i="111"/>
  <c r="AL19" i="110"/>
  <c r="AL23" i="110"/>
  <c r="AL30" i="110"/>
  <c r="AL28" i="110"/>
  <c r="AL15" i="110"/>
  <c r="AL17" i="110"/>
  <c r="AL16" i="110"/>
  <c r="AL12" i="110"/>
  <c r="AL26" i="110"/>
  <c r="AL29" i="110"/>
  <c r="AL20" i="110"/>
  <c r="AJ10" i="110"/>
  <c r="AL14" i="110"/>
  <c r="AL22" i="110"/>
  <c r="AI10" i="110"/>
  <c r="AL18" i="110"/>
  <c r="AL25" i="110"/>
  <c r="O48" i="99"/>
  <c r="AJ47" i="114"/>
  <c r="AG48" i="114"/>
  <c r="F49" i="98"/>
  <c r="AL49" i="98"/>
  <c r="AL49" i="97"/>
  <c r="AA41" i="109"/>
  <c r="L54" i="102"/>
  <c r="AA42" i="109"/>
  <c r="AL24" i="109"/>
  <c r="AL23" i="109"/>
  <c r="AL31" i="109"/>
  <c r="AL14" i="109"/>
  <c r="AL13" i="109"/>
  <c r="AL16" i="109"/>
  <c r="AJ10" i="109"/>
  <c r="AH10" i="109"/>
  <c r="AL25" i="109"/>
  <c r="I42" i="116"/>
  <c r="I44" i="116" s="1"/>
  <c r="AH42" i="116" s="1"/>
  <c r="AJ9" i="116"/>
  <c r="AI9" i="107"/>
  <c r="AL25" i="107"/>
  <c r="AI10" i="94"/>
  <c r="AH10" i="94"/>
  <c r="AI9" i="116"/>
  <c r="AK31" i="116"/>
  <c r="AL31" i="116" s="1"/>
  <c r="AJ10" i="117"/>
  <c r="AI10" i="117"/>
  <c r="AK31" i="117"/>
  <c r="AL31" i="117" s="1"/>
  <c r="AK31" i="120"/>
  <c r="AL31" i="120" s="1"/>
  <c r="E50" i="119"/>
  <c r="L48" i="119"/>
  <c r="AI9" i="93"/>
  <c r="AJ10" i="93"/>
  <c r="AI10" i="93"/>
  <c r="I43" i="93"/>
  <c r="E49" i="93"/>
  <c r="AK31" i="94"/>
  <c r="AL31" i="94" s="1"/>
  <c r="AJ38" i="94"/>
  <c r="AI9" i="95"/>
  <c r="AH10" i="95"/>
  <c r="E48" i="95"/>
  <c r="AK31" i="95"/>
  <c r="AL31" i="95" s="1"/>
  <c r="AL38" i="95"/>
  <c r="AI10" i="95"/>
  <c r="F49" i="95"/>
  <c r="AJ38" i="96"/>
  <c r="AL38" i="96" s="1"/>
  <c r="AL39" i="96"/>
  <c r="E45" i="96" s="1"/>
  <c r="AJ9" i="96"/>
  <c r="AL17" i="96"/>
  <c r="AL25" i="96"/>
  <c r="AL11" i="96"/>
  <c r="AL19" i="96"/>
  <c r="AL27" i="96"/>
  <c r="AL18" i="96"/>
  <c r="AL26" i="96"/>
  <c r="AL13" i="96"/>
  <c r="AL21" i="96"/>
  <c r="AL29" i="96"/>
  <c r="AL14" i="96"/>
  <c r="AL22" i="96"/>
  <c r="AL30" i="96"/>
  <c r="F49" i="97"/>
  <c r="AJ9" i="97"/>
  <c r="AK31" i="97"/>
  <c r="AL31" i="97" s="1"/>
  <c r="AI9" i="97"/>
  <c r="E48" i="97"/>
  <c r="AL11" i="118"/>
  <c r="AL18" i="118"/>
  <c r="AL12" i="118"/>
  <c r="AL19" i="118"/>
  <c r="AL26" i="118"/>
  <c r="AL13" i="118"/>
  <c r="AL27" i="118"/>
  <c r="AL15" i="118"/>
  <c r="AL22" i="118"/>
  <c r="AL23" i="118"/>
  <c r="AL30" i="118"/>
  <c r="AK31" i="118"/>
  <c r="AL31" i="118" s="1"/>
  <c r="AL25" i="118"/>
  <c r="AI9" i="98"/>
  <c r="AH9" i="98"/>
  <c r="AL15" i="99"/>
  <c r="AL23" i="99"/>
  <c r="AL14" i="99"/>
  <c r="AI10" i="99"/>
  <c r="AJ10" i="99"/>
  <c r="AL18" i="99"/>
  <c r="AL26" i="99"/>
  <c r="AL17" i="99"/>
  <c r="AL25" i="99"/>
  <c r="AL12" i="99"/>
  <c r="AL20" i="99"/>
  <c r="AL28" i="99"/>
  <c r="AK31" i="99"/>
  <c r="AL31" i="99" s="1"/>
  <c r="AL13" i="99"/>
  <c r="AL21" i="99"/>
  <c r="AL29" i="99"/>
  <c r="AL22" i="99"/>
  <c r="AL30" i="99"/>
  <c r="AL29" i="100"/>
  <c r="AL18" i="100"/>
  <c r="AL26" i="100"/>
  <c r="AL12" i="100"/>
  <c r="AL20" i="100"/>
  <c r="AL28" i="100"/>
  <c r="AJ9" i="100"/>
  <c r="AL14" i="100"/>
  <c r="AL22" i="100"/>
  <c r="AL30" i="100"/>
  <c r="AL23" i="100"/>
  <c r="AK31" i="100"/>
  <c r="AL31" i="100" s="1"/>
  <c r="AL16" i="100"/>
  <c r="AL24" i="100"/>
  <c r="AL13" i="101"/>
  <c r="AL29" i="101"/>
  <c r="AL15" i="101"/>
  <c r="AM42" i="101"/>
  <c r="AL16" i="101"/>
  <c r="AL24" i="101"/>
  <c r="AM44" i="101"/>
  <c r="AL46" i="101"/>
  <c r="AM46" i="101"/>
  <c r="AL39" i="101"/>
  <c r="AL38" i="102"/>
  <c r="AL39" i="102"/>
  <c r="AL40" i="102"/>
  <c r="AL11" i="102"/>
  <c r="AL41" i="102"/>
  <c r="AL28" i="102"/>
  <c r="AL42" i="102"/>
  <c r="AL13" i="102"/>
  <c r="AL21" i="102"/>
  <c r="AJ37" i="124"/>
  <c r="AL37" i="124" s="1"/>
  <c r="AL30" i="107"/>
  <c r="AH9" i="107"/>
  <c r="AL13" i="107"/>
  <c r="AL15" i="107"/>
  <c r="AL23" i="107"/>
  <c r="AL16" i="107"/>
  <c r="AL23" i="106"/>
  <c r="AL16" i="106"/>
  <c r="AL24" i="106"/>
  <c r="AL11" i="106"/>
  <c r="AL19" i="106"/>
  <c r="AL27" i="106"/>
  <c r="AL27" i="110"/>
  <c r="AI11" i="110"/>
  <c r="AK32" i="110"/>
  <c r="AL32" i="110" s="1"/>
  <c r="AJ11" i="110"/>
  <c r="AL24" i="110"/>
  <c r="AI11" i="111"/>
  <c r="AL22" i="111"/>
  <c r="AL16" i="111"/>
  <c r="AL31" i="111"/>
  <c r="AL25" i="111"/>
  <c r="AL20" i="111"/>
  <c r="AL11" i="115"/>
  <c r="AL20" i="115"/>
  <c r="AL28" i="115"/>
  <c r="AL26" i="115"/>
  <c r="AL27" i="115"/>
  <c r="AL30" i="115"/>
  <c r="AL29" i="115"/>
  <c r="AL24" i="115"/>
  <c r="AL13" i="115"/>
  <c r="AL23" i="115"/>
  <c r="AI9" i="115"/>
  <c r="AL16" i="115"/>
  <c r="AL17" i="115"/>
  <c r="AL22" i="115"/>
  <c r="AL25" i="115"/>
  <c r="AL15" i="114"/>
  <c r="AL21" i="114"/>
  <c r="AL22" i="114"/>
  <c r="AL23" i="114"/>
  <c r="AH10" i="114"/>
  <c r="AJ10" i="114"/>
  <c r="AL11" i="114"/>
  <c r="AL29" i="114"/>
  <c r="AL15" i="113"/>
  <c r="AL23" i="113"/>
  <c r="AL16" i="113"/>
  <c r="AL24" i="113"/>
  <c r="AL25" i="113"/>
  <c r="AL27" i="113"/>
  <c r="AL11" i="113"/>
  <c r="AL20" i="113"/>
  <c r="AL29" i="113"/>
  <c r="AL17" i="113"/>
  <c r="AK31" i="113"/>
  <c r="AL31" i="113" s="1"/>
  <c r="AL13" i="113"/>
  <c r="AL21" i="113"/>
  <c r="AH9" i="113"/>
  <c r="AL12" i="113"/>
  <c r="AJ9" i="113"/>
  <c r="AL19" i="113"/>
  <c r="AI9" i="113"/>
  <c r="AL24" i="112"/>
  <c r="AL19" i="112"/>
  <c r="AK31" i="112"/>
  <c r="AL31" i="112" s="1"/>
  <c r="AL12" i="112"/>
  <c r="AL28" i="112"/>
  <c r="AL22" i="112"/>
  <c r="AH10" i="111"/>
  <c r="AL17" i="111"/>
  <c r="AK32" i="111"/>
  <c r="AL32" i="111" s="1"/>
  <c r="AI10" i="111"/>
  <c r="AL18" i="111"/>
  <c r="AL19" i="111"/>
  <c r="AL24" i="111"/>
  <c r="AJ10" i="111"/>
  <c r="AL14" i="111"/>
  <c r="AL29" i="111"/>
  <c r="AK32" i="109"/>
  <c r="AL32" i="109" s="1"/>
  <c r="AL19" i="109"/>
  <c r="AL26" i="109"/>
  <c r="AI11" i="109"/>
  <c r="AJ11" i="109"/>
  <c r="AL18" i="109"/>
  <c r="AL27" i="109"/>
  <c r="AL20" i="109"/>
  <c r="AL21" i="109"/>
  <c r="AL29" i="109"/>
  <c r="AL26" i="108"/>
  <c r="AL13" i="108"/>
  <c r="AL29" i="108"/>
  <c r="AL15" i="108"/>
  <c r="AK31" i="108"/>
  <c r="AL31" i="108" s="1"/>
  <c r="AK31" i="98"/>
  <c r="AL31" i="98" s="1"/>
  <c r="D49" i="98"/>
  <c r="AL39" i="98"/>
  <c r="C44" i="98" s="1"/>
  <c r="AM47" i="93"/>
  <c r="AM48" i="93"/>
  <c r="AG49" i="98"/>
  <c r="AG51" i="96"/>
  <c r="AJ49" i="97"/>
  <c r="R49" i="97"/>
  <c r="R48" i="97"/>
  <c r="D48" i="100"/>
  <c r="O39" i="106"/>
  <c r="AL49" i="99"/>
  <c r="AG53" i="102"/>
  <c r="C48" i="100"/>
  <c r="O48" i="114"/>
  <c r="AD48" i="97"/>
  <c r="AG40" i="113"/>
  <c r="AL50" i="98"/>
  <c r="E58" i="124"/>
  <c r="D55" i="94"/>
  <c r="R49" i="99"/>
  <c r="AJ42" i="109"/>
  <c r="C40" i="112"/>
  <c r="I58" i="124"/>
  <c r="C55" i="94"/>
  <c r="I51" i="96"/>
  <c r="O49" i="99"/>
  <c r="AG42" i="109"/>
  <c r="O58" i="124"/>
  <c r="AL48" i="95"/>
  <c r="AA58" i="124"/>
  <c r="AJ57" i="101"/>
  <c r="AL39" i="106"/>
  <c r="E40" i="110"/>
  <c r="AG58" i="124"/>
  <c r="L50" i="96"/>
  <c r="I50" i="96"/>
  <c r="U48" i="100"/>
  <c r="AM40" i="106"/>
  <c r="AL58" i="124"/>
  <c r="AL40" i="106"/>
  <c r="U50" i="98"/>
  <c r="AL18" i="107"/>
  <c r="AL26" i="107"/>
  <c r="AL22" i="107"/>
  <c r="AJ10" i="107"/>
  <c r="AL11" i="107"/>
  <c r="AL19" i="107"/>
  <c r="AL27" i="107"/>
  <c r="AL12" i="107"/>
  <c r="AL20" i="107"/>
  <c r="AL28" i="107"/>
  <c r="AL29" i="107"/>
  <c r="AL21" i="107"/>
  <c r="AL24" i="107"/>
  <c r="AL14" i="107"/>
  <c r="AL17" i="107"/>
  <c r="AI10" i="107"/>
  <c r="AL38" i="94"/>
  <c r="C51" i="94" s="1"/>
  <c r="AI9" i="94"/>
  <c r="AH9" i="94"/>
  <c r="U57" i="94"/>
  <c r="AM38" i="94"/>
  <c r="E48" i="99"/>
  <c r="AA40" i="106"/>
  <c r="C40" i="111"/>
  <c r="C48" i="115"/>
  <c r="X55" i="94"/>
  <c r="O49" i="95"/>
  <c r="AL50" i="95"/>
  <c r="R48" i="95"/>
  <c r="U56" i="94"/>
  <c r="AJ49" i="95"/>
  <c r="F52" i="116"/>
  <c r="E53" i="116"/>
  <c r="F50" i="96"/>
  <c r="E49" i="99"/>
  <c r="O42" i="109"/>
  <c r="AG40" i="110"/>
  <c r="E52" i="116"/>
  <c r="R50" i="98"/>
  <c r="AM56" i="94"/>
  <c r="C51" i="96"/>
  <c r="E50" i="96"/>
  <c r="F48" i="97"/>
  <c r="AG50" i="98"/>
  <c r="AM48" i="99"/>
  <c r="R39" i="106"/>
  <c r="C39" i="110"/>
  <c r="L40" i="111"/>
  <c r="X48" i="114"/>
  <c r="AG50" i="95"/>
  <c r="AG48" i="97"/>
  <c r="AG49" i="97"/>
  <c r="AM49" i="98"/>
  <c r="AD41" i="109"/>
  <c r="AL39" i="112"/>
  <c r="X40" i="113"/>
  <c r="C50" i="95"/>
  <c r="AG56" i="124"/>
  <c r="AL40" i="112"/>
  <c r="X39" i="113"/>
  <c r="E50" i="95"/>
  <c r="I50" i="95"/>
  <c r="O50" i="95"/>
  <c r="O40" i="106"/>
  <c r="AG39" i="112"/>
  <c r="AD47" i="114"/>
  <c r="U50" i="95"/>
  <c r="O49" i="98"/>
  <c r="O50" i="98"/>
  <c r="AM55" i="94"/>
  <c r="AJ48" i="93"/>
  <c r="AJ48" i="97"/>
  <c r="D40" i="110"/>
  <c r="I41" i="111"/>
  <c r="AJ48" i="114"/>
  <c r="AA50" i="95"/>
  <c r="E47" i="93"/>
  <c r="U40" i="111"/>
  <c r="F40" i="112"/>
  <c r="AJ39" i="113"/>
  <c r="D47" i="93"/>
  <c r="D48" i="95"/>
  <c r="E40" i="112"/>
  <c r="F54" i="102"/>
  <c r="U41" i="111"/>
  <c r="C47" i="114"/>
  <c r="E39" i="112"/>
  <c r="AG39" i="113"/>
  <c r="C48" i="95"/>
  <c r="O41" i="109"/>
  <c r="I40" i="106"/>
  <c r="AL39" i="113"/>
  <c r="AD55" i="94"/>
  <c r="D41" i="111"/>
  <c r="AG47" i="93"/>
  <c r="AJ40" i="110"/>
  <c r="AG39" i="110"/>
  <c r="I39" i="106"/>
  <c r="E51" i="98"/>
  <c r="AM41" i="111"/>
  <c r="E49" i="98"/>
  <c r="AL41" i="111"/>
  <c r="F40" i="113"/>
  <c r="AM48" i="115"/>
  <c r="AJ49" i="99"/>
  <c r="AL40" i="111"/>
  <c r="R48" i="114"/>
  <c r="AL48" i="115"/>
  <c r="AM48" i="100"/>
  <c r="AA54" i="102"/>
  <c r="D52" i="116"/>
  <c r="AG55" i="94"/>
  <c r="E50" i="98"/>
  <c r="AL48" i="100"/>
  <c r="AD53" i="102"/>
  <c r="O47" i="114"/>
  <c r="AG49" i="99"/>
  <c r="E39" i="113"/>
  <c r="AA50" i="98"/>
  <c r="I49" i="119"/>
  <c r="AL48" i="118"/>
  <c r="E48" i="120"/>
  <c r="X48" i="118"/>
  <c r="C41" i="109"/>
  <c r="AA41" i="111"/>
  <c r="E48" i="114"/>
  <c r="AD56" i="101"/>
  <c r="E54" i="102"/>
  <c r="AG40" i="106"/>
  <c r="C42" i="109"/>
  <c r="AL40" i="113"/>
  <c r="AA57" i="124"/>
  <c r="D49" i="99"/>
  <c r="L48" i="99"/>
  <c r="R48" i="100"/>
  <c r="L39" i="112"/>
  <c r="R49" i="100"/>
  <c r="I48" i="97"/>
  <c r="AG39" i="106"/>
  <c r="O48" i="93"/>
  <c r="AL56" i="94"/>
  <c r="D48" i="99"/>
  <c r="C49" i="99"/>
  <c r="O39" i="110"/>
  <c r="L40" i="112"/>
  <c r="AM39" i="113"/>
  <c r="E47" i="114"/>
  <c r="I48" i="119"/>
  <c r="C48" i="120"/>
  <c r="L49" i="97"/>
  <c r="AG48" i="95"/>
  <c r="AL48" i="93"/>
  <c r="AA47" i="93"/>
  <c r="U55" i="94"/>
  <c r="AJ51" i="96"/>
  <c r="O49" i="97"/>
  <c r="AJ50" i="98"/>
  <c r="AM48" i="97"/>
  <c r="AL48" i="99"/>
  <c r="X48" i="100"/>
  <c r="AG57" i="101"/>
  <c r="L39" i="106"/>
  <c r="AJ47" i="93"/>
  <c r="E42" i="109"/>
  <c r="O40" i="110"/>
  <c r="AJ41" i="111"/>
  <c r="AD40" i="111"/>
  <c r="F39" i="113"/>
  <c r="AD47" i="115"/>
  <c r="I49" i="97"/>
  <c r="I49" i="99"/>
  <c r="AA57" i="101"/>
  <c r="R40" i="110"/>
  <c r="AD41" i="111"/>
  <c r="F48" i="114"/>
  <c r="E56" i="94"/>
  <c r="D48" i="93"/>
  <c r="D49" i="95"/>
  <c r="AA49" i="97"/>
  <c r="AD50" i="98"/>
  <c r="I50" i="119"/>
  <c r="O56" i="124"/>
  <c r="C50" i="96"/>
  <c r="AA48" i="99"/>
  <c r="AG43" i="108"/>
  <c r="X40" i="110"/>
  <c r="O40" i="113"/>
  <c r="F48" i="118"/>
  <c r="D50" i="96"/>
  <c r="C47" i="93"/>
  <c r="AA48" i="93"/>
  <c r="AJ55" i="94"/>
  <c r="F55" i="94"/>
  <c r="AD48" i="95"/>
  <c r="R50" i="96"/>
  <c r="O50" i="96"/>
  <c r="AJ48" i="100"/>
  <c r="AD49" i="98"/>
  <c r="AJ42" i="108"/>
  <c r="U39" i="110"/>
  <c r="E40" i="111"/>
  <c r="R40" i="113"/>
  <c r="AA47" i="114"/>
  <c r="AJ49" i="100"/>
  <c r="E41" i="109"/>
  <c r="U40" i="110"/>
  <c r="F48" i="115"/>
  <c r="E48" i="118"/>
  <c r="E48" i="119"/>
  <c r="AD48" i="93"/>
  <c r="F56" i="94"/>
  <c r="O51" i="96"/>
  <c r="AA48" i="97"/>
  <c r="AG49" i="100"/>
  <c r="E39" i="106"/>
  <c r="F42" i="109"/>
  <c r="F40" i="111"/>
  <c r="O39" i="113"/>
  <c r="I53" i="116"/>
  <c r="E49" i="118"/>
  <c r="F49" i="119"/>
  <c r="AD49" i="97"/>
  <c r="AA49" i="99"/>
  <c r="U54" i="102"/>
  <c r="F40" i="106"/>
  <c r="E41" i="111"/>
  <c r="AJ40" i="112"/>
  <c r="I52" i="116"/>
  <c r="I48" i="120"/>
  <c r="U49" i="97"/>
  <c r="AL48" i="114"/>
  <c r="O48" i="115"/>
  <c r="AA56" i="124"/>
  <c r="AA55" i="94"/>
  <c r="C39" i="106"/>
  <c r="AG56" i="94"/>
  <c r="AL41" i="109"/>
  <c r="L39" i="110"/>
  <c r="D40" i="112"/>
  <c r="AA39" i="113"/>
  <c r="O47" i="115"/>
  <c r="E56" i="124"/>
  <c r="R54" i="102"/>
  <c r="D39" i="106"/>
  <c r="I39" i="110"/>
  <c r="R40" i="111"/>
  <c r="AL47" i="114"/>
  <c r="X49" i="97"/>
  <c r="X47" i="93"/>
  <c r="O54" i="102"/>
  <c r="R42" i="108"/>
  <c r="AM42" i="109"/>
  <c r="R41" i="111"/>
  <c r="L49" i="120"/>
  <c r="I50" i="120"/>
  <c r="AM51" i="96"/>
  <c r="X49" i="99"/>
  <c r="AL56" i="101"/>
  <c r="X50" i="98"/>
  <c r="R48" i="93"/>
  <c r="AG48" i="93"/>
  <c r="AJ56" i="94"/>
  <c r="X48" i="95"/>
  <c r="AJ50" i="96"/>
  <c r="AM49" i="97"/>
  <c r="X49" i="98"/>
  <c r="AL48" i="97"/>
  <c r="AM49" i="95"/>
  <c r="AJ56" i="101"/>
  <c r="D62" i="107"/>
  <c r="F39" i="110"/>
  <c r="E39" i="110"/>
  <c r="C39" i="112"/>
  <c r="U40" i="113"/>
  <c r="R47" i="115"/>
  <c r="L48" i="120"/>
  <c r="U47" i="93"/>
  <c r="AD56" i="94"/>
  <c r="U48" i="95"/>
  <c r="U48" i="97"/>
  <c r="U49" i="98"/>
  <c r="AA48" i="100"/>
  <c r="AD49" i="100"/>
  <c r="R53" i="102"/>
  <c r="D40" i="106"/>
  <c r="L42" i="108"/>
  <c r="AL42" i="109"/>
  <c r="O40" i="111"/>
  <c r="AL51" i="96"/>
  <c r="X48" i="97"/>
  <c r="AM48" i="114"/>
  <c r="F50" i="117"/>
  <c r="X62" i="107"/>
  <c r="AA39" i="110"/>
  <c r="L47" i="114"/>
  <c r="L56" i="94"/>
  <c r="L55" i="94"/>
  <c r="E49" i="95"/>
  <c r="X50" i="96"/>
  <c r="L50" i="98"/>
  <c r="AA40" i="110"/>
  <c r="AD39" i="110"/>
  <c r="AJ40" i="111"/>
  <c r="I50" i="98"/>
  <c r="R40" i="112"/>
  <c r="AG40" i="111"/>
  <c r="I47" i="114"/>
  <c r="U47" i="115"/>
  <c r="D47" i="115"/>
  <c r="L49" i="98"/>
  <c r="U62" i="107"/>
  <c r="L41" i="109"/>
  <c r="L48" i="114"/>
  <c r="X47" i="115"/>
  <c r="I49" i="117"/>
  <c r="F48" i="93"/>
  <c r="AL49" i="95"/>
  <c r="F48" i="99"/>
  <c r="AM50" i="98"/>
  <c r="X61" i="107"/>
  <c r="I62" i="107"/>
  <c r="O42" i="108"/>
  <c r="O40" i="112"/>
  <c r="D41" i="109"/>
  <c r="E50" i="117"/>
  <c r="U50" i="96"/>
  <c r="O39" i="112"/>
  <c r="U48" i="115"/>
  <c r="D68" i="107"/>
  <c r="F47" i="93"/>
  <c r="I56" i="94"/>
  <c r="X51" i="96"/>
  <c r="I41" i="109"/>
  <c r="I49" i="95"/>
  <c r="C48" i="97"/>
  <c r="E48" i="100"/>
  <c r="F48" i="100"/>
  <c r="I55" i="94"/>
  <c r="AL40" i="110"/>
  <c r="AM39" i="110"/>
  <c r="AA40" i="112"/>
  <c r="U48" i="114"/>
  <c r="AG48" i="115"/>
  <c r="D48" i="97"/>
  <c r="O56" i="101"/>
  <c r="X41" i="109"/>
  <c r="AJ48" i="115"/>
  <c r="I50" i="117"/>
  <c r="D48" i="118"/>
  <c r="C48" i="119"/>
  <c r="AL53" i="102"/>
  <c r="U41" i="109"/>
  <c r="AA39" i="112"/>
  <c r="L39" i="113"/>
  <c r="X40" i="106"/>
  <c r="AL39" i="110"/>
  <c r="L56" i="124"/>
  <c r="O55" i="94"/>
  <c r="R57" i="101"/>
  <c r="C49" i="100"/>
  <c r="O57" i="101"/>
  <c r="AA49" i="100"/>
  <c r="U39" i="106"/>
  <c r="U40" i="106"/>
  <c r="L61" i="107"/>
  <c r="I43" i="108"/>
  <c r="I42" i="108"/>
  <c r="AA50" i="96"/>
  <c r="AL54" i="102"/>
  <c r="AG62" i="107"/>
  <c r="I39" i="113"/>
  <c r="L49" i="117"/>
  <c r="F48" i="120"/>
  <c r="AD56" i="124"/>
  <c r="I48" i="95"/>
  <c r="D49" i="97"/>
  <c r="F49" i="100"/>
  <c r="AM53" i="102"/>
  <c r="C49" i="97"/>
  <c r="L40" i="113"/>
  <c r="X47" i="114"/>
  <c r="AG47" i="115"/>
  <c r="AJ49" i="118"/>
  <c r="C61" i="107"/>
  <c r="AL49" i="118"/>
  <c r="AA49" i="118"/>
  <c r="X56" i="94"/>
  <c r="C43" i="108"/>
  <c r="L62" i="107"/>
  <c r="AD49" i="118"/>
  <c r="F61" i="107"/>
  <c r="AJ43" i="108"/>
  <c r="C40" i="110"/>
  <c r="C41" i="111"/>
  <c r="AD48" i="118"/>
  <c r="C48" i="118"/>
  <c r="U49" i="95"/>
  <c r="C48" i="93"/>
  <c r="AG61" i="107"/>
  <c r="L53" i="116"/>
  <c r="AM48" i="118"/>
  <c r="X56" i="101"/>
  <c r="AA47" i="115"/>
  <c r="I48" i="118"/>
  <c r="X48" i="93"/>
  <c r="O48" i="97"/>
  <c r="L49" i="99"/>
  <c r="AJ48" i="99"/>
  <c r="AL43" i="108"/>
  <c r="U40" i="112"/>
  <c r="U48" i="118"/>
  <c r="L49" i="118"/>
  <c r="I48" i="93"/>
  <c r="I49" i="100"/>
  <c r="AD39" i="106"/>
  <c r="C53" i="102"/>
  <c r="U43" i="108"/>
  <c r="AD61" i="107"/>
  <c r="F49" i="120"/>
  <c r="I47" i="93"/>
  <c r="O56" i="94"/>
  <c r="AG49" i="95"/>
  <c r="I49" i="118"/>
  <c r="C68" i="107"/>
  <c r="L48" i="100"/>
  <c r="U57" i="101"/>
  <c r="AA39" i="106"/>
  <c r="U48" i="93"/>
  <c r="R47" i="93"/>
  <c r="AL47" i="93"/>
  <c r="R55" i="94"/>
  <c r="D56" i="94"/>
  <c r="AA49" i="95"/>
  <c r="AA48" i="95"/>
  <c r="O48" i="95"/>
  <c r="E51" i="96"/>
  <c r="AD51" i="96"/>
  <c r="AM50" i="96"/>
  <c r="AA49" i="98"/>
  <c r="U49" i="100"/>
  <c r="O49" i="100"/>
  <c r="AM49" i="100"/>
  <c r="C56" i="101"/>
  <c r="AD57" i="101"/>
  <c r="X53" i="102"/>
  <c r="F53" i="102"/>
  <c r="E40" i="106"/>
  <c r="AJ40" i="106"/>
  <c r="AD54" i="102"/>
  <c r="L48" i="97"/>
  <c r="E62" i="107"/>
  <c r="E61" i="107"/>
  <c r="AD62" i="107"/>
  <c r="D61" i="107"/>
  <c r="U42" i="109"/>
  <c r="I42" i="109"/>
  <c r="I40" i="110"/>
  <c r="I40" i="111"/>
  <c r="AD39" i="112"/>
  <c r="I39" i="112"/>
  <c r="AD40" i="113"/>
  <c r="D40" i="113"/>
  <c r="D39" i="113"/>
  <c r="D48" i="114"/>
  <c r="C47" i="115"/>
  <c r="F49" i="117"/>
  <c r="AJ48" i="118"/>
  <c r="D49" i="118"/>
  <c r="C67" i="107"/>
  <c r="L47" i="93"/>
  <c r="L48" i="95"/>
  <c r="AA51" i="96"/>
  <c r="X48" i="99"/>
  <c r="O61" i="107"/>
  <c r="AA62" i="107"/>
  <c r="AD42" i="108"/>
  <c r="X42" i="108"/>
  <c r="AG41" i="109"/>
  <c r="U39" i="112"/>
  <c r="X39" i="112"/>
  <c r="C39" i="113"/>
  <c r="X40" i="111"/>
  <c r="AD39" i="113"/>
  <c r="L48" i="93"/>
  <c r="U48" i="99"/>
  <c r="I48" i="100"/>
  <c r="U56" i="101"/>
  <c r="X43" i="108"/>
  <c r="AA48" i="115"/>
  <c r="AL23" i="124"/>
  <c r="AL24" i="124"/>
  <c r="AL57" i="124"/>
  <c r="AL56" i="124"/>
  <c r="AI10" i="101"/>
  <c r="AK31" i="101"/>
  <c r="AL31" i="101" s="1"/>
  <c r="F56" i="101"/>
  <c r="AL41" i="101"/>
  <c r="AL44" i="101"/>
  <c r="AL57" i="101"/>
  <c r="E57" i="101"/>
  <c r="AL40" i="101"/>
  <c r="E56" i="101"/>
  <c r="AM56" i="101"/>
  <c r="AL45" i="101"/>
  <c r="I53" i="102"/>
  <c r="AL23" i="102"/>
  <c r="AL14" i="102"/>
  <c r="AL29" i="102"/>
  <c r="AL43" i="102"/>
  <c r="AG54" i="102"/>
  <c r="AJ53" i="102"/>
  <c r="AL18" i="102"/>
  <c r="AL30" i="102"/>
  <c r="I54" i="102"/>
  <c r="AL12" i="102"/>
  <c r="AL17" i="102"/>
  <c r="AL27" i="102"/>
  <c r="AL16" i="102"/>
  <c r="AJ37" i="102"/>
  <c r="AL37" i="102" s="1"/>
  <c r="E48" i="102" s="1"/>
  <c r="AL12" i="101"/>
  <c r="AJ37" i="101"/>
  <c r="AL37" i="101" s="1"/>
  <c r="C51" i="101" s="1"/>
  <c r="L56" i="101"/>
  <c r="I56" i="101"/>
  <c r="I57" i="101"/>
  <c r="AL38" i="124"/>
  <c r="AL40" i="124"/>
  <c r="I57" i="124"/>
  <c r="AL16" i="124"/>
  <c r="AJ57" i="124"/>
  <c r="R56" i="124"/>
  <c r="I56" i="124"/>
  <c r="AM57" i="124"/>
  <c r="AL15" i="124"/>
  <c r="AL11" i="124"/>
  <c r="AL19" i="124"/>
  <c r="AL26" i="124"/>
  <c r="AM42" i="124"/>
  <c r="O57" i="124"/>
  <c r="F56" i="124"/>
  <c r="AL20" i="124"/>
  <c r="AL27" i="124"/>
  <c r="AK31" i="124"/>
  <c r="AL31" i="124" s="1"/>
  <c r="AL43" i="124"/>
  <c r="AL45" i="124"/>
  <c r="AL13" i="124"/>
  <c r="AM44" i="124"/>
  <c r="AL22" i="124"/>
  <c r="AL29" i="124"/>
  <c r="AM46" i="124"/>
  <c r="C43" i="95"/>
  <c r="E43" i="95"/>
  <c r="AL12" i="96"/>
  <c r="AL20" i="96"/>
  <c r="AL28" i="96"/>
  <c r="AH9" i="99"/>
  <c r="AL20" i="106"/>
  <c r="E50" i="97"/>
  <c r="AI9" i="60"/>
  <c r="AI10" i="60"/>
  <c r="AL12" i="60"/>
  <c r="AD47" i="93"/>
  <c r="AL55" i="94"/>
  <c r="E43" i="93"/>
  <c r="C57" i="94"/>
  <c r="AI9" i="99"/>
  <c r="AI9" i="106"/>
  <c r="AA42" i="108"/>
  <c r="AM62" i="107"/>
  <c r="AL61" i="107"/>
  <c r="O43" i="108"/>
  <c r="V37" i="108"/>
  <c r="Z37" i="108" s="1"/>
  <c r="AJ9" i="60"/>
  <c r="AJ9" i="99"/>
  <c r="AL11" i="99"/>
  <c r="AL19" i="99"/>
  <c r="AL27" i="99"/>
  <c r="AJ9" i="102"/>
  <c r="AL17" i="106"/>
  <c r="AL25" i="106"/>
  <c r="AL12" i="106"/>
  <c r="O36" i="108"/>
  <c r="D36" i="108"/>
  <c r="AL22" i="108"/>
  <c r="AL14" i="108"/>
  <c r="L36" i="108"/>
  <c r="I36" i="108"/>
  <c r="F36" i="108"/>
  <c r="E36" i="108"/>
  <c r="AJ10" i="60"/>
  <c r="AL28" i="60"/>
  <c r="AL20" i="60"/>
  <c r="O47" i="93"/>
  <c r="AA56" i="94"/>
  <c r="AL15" i="96"/>
  <c r="AL23" i="96"/>
  <c r="AL11" i="100"/>
  <c r="AL19" i="100"/>
  <c r="AL27" i="100"/>
  <c r="AL12" i="108"/>
  <c r="R62" i="107"/>
  <c r="AL28" i="108"/>
  <c r="E51" i="94"/>
  <c r="AL15" i="100"/>
  <c r="AL26" i="106"/>
  <c r="C51" i="98"/>
  <c r="R56" i="94"/>
  <c r="I43" i="100"/>
  <c r="E43" i="100"/>
  <c r="C43" i="100"/>
  <c r="R61" i="107"/>
  <c r="AM61" i="107"/>
  <c r="AA43" i="108"/>
  <c r="AM43" i="108"/>
  <c r="AL11" i="108"/>
  <c r="AL30" i="108"/>
  <c r="D42" i="108"/>
  <c r="D43" i="108"/>
  <c r="AL17" i="60"/>
  <c r="I43" i="97"/>
  <c r="E43" i="97"/>
  <c r="C43" i="97"/>
  <c r="E43" i="99"/>
  <c r="C43" i="99"/>
  <c r="AJ9" i="106"/>
  <c r="AL18" i="106"/>
  <c r="AJ43" i="107"/>
  <c r="F43" i="108"/>
  <c r="F42" i="108"/>
  <c r="E43" i="108"/>
  <c r="AL25" i="60"/>
  <c r="E48" i="93"/>
  <c r="E55" i="94"/>
  <c r="AJ49" i="98"/>
  <c r="AL12" i="95"/>
  <c r="AL20" i="95"/>
  <c r="AL28" i="95"/>
  <c r="O51" i="98"/>
  <c r="AL16" i="99"/>
  <c r="AL24" i="99"/>
  <c r="AL14" i="106"/>
  <c r="AL22" i="106"/>
  <c r="AL30" i="106"/>
  <c r="AJ62" i="107"/>
  <c r="AJ9" i="108"/>
  <c r="AH10" i="108"/>
  <c r="AK31" i="107"/>
  <c r="AL31" i="107" s="1"/>
  <c r="AM42" i="108"/>
  <c r="AI9" i="112"/>
  <c r="AI10" i="113"/>
  <c r="AJ9" i="114"/>
  <c r="AH9" i="115"/>
  <c r="F47" i="115"/>
  <c r="AI10" i="116"/>
  <c r="I51" i="117"/>
  <c r="AL20" i="118"/>
  <c r="R49" i="118"/>
  <c r="AH9" i="119"/>
  <c r="AI9" i="119"/>
  <c r="AH9" i="120"/>
  <c r="X56" i="124"/>
  <c r="X57" i="124"/>
  <c r="U57" i="124"/>
  <c r="AJ9" i="112"/>
  <c r="AL11" i="112"/>
  <c r="AL16" i="112"/>
  <c r="AL20" i="112"/>
  <c r="I51" i="98"/>
  <c r="I54" i="116"/>
  <c r="AI10" i="124"/>
  <c r="AJ10" i="124"/>
  <c r="AH10" i="124"/>
  <c r="AL24" i="114"/>
  <c r="AL12" i="115"/>
  <c r="AL19" i="115"/>
  <c r="AL15" i="109"/>
  <c r="AL30" i="109"/>
  <c r="R42" i="109"/>
  <c r="AJ10" i="112"/>
  <c r="AL25" i="112"/>
  <c r="AL29" i="112"/>
  <c r="AJ39" i="112"/>
  <c r="C48" i="114"/>
  <c r="AL18" i="115"/>
  <c r="I48" i="115"/>
  <c r="R48" i="118"/>
  <c r="AL16" i="118"/>
  <c r="E54" i="116"/>
  <c r="D56" i="124"/>
  <c r="AL21" i="112"/>
  <c r="AL26" i="112"/>
  <c r="AL30" i="112"/>
  <c r="C43" i="118"/>
  <c r="E43" i="118"/>
  <c r="AL47" i="115"/>
  <c r="L48" i="115"/>
  <c r="AL14" i="115"/>
  <c r="AL13" i="112"/>
  <c r="AL17" i="112"/>
  <c r="C49" i="117"/>
  <c r="AH9" i="117"/>
  <c r="O49" i="118"/>
  <c r="U49" i="118"/>
  <c r="AI9" i="118"/>
  <c r="AG48" i="118"/>
  <c r="AI10" i="118"/>
  <c r="AI10" i="119"/>
  <c r="AJ10" i="119"/>
  <c r="AK31" i="119"/>
  <c r="AL31" i="119" s="1"/>
  <c r="AL17" i="109"/>
  <c r="AL14" i="112"/>
  <c r="AL18" i="112"/>
  <c r="AL27" i="112"/>
  <c r="AJ9" i="115"/>
  <c r="E51" i="117"/>
  <c r="AL12" i="109"/>
  <c r="AL22" i="109"/>
  <c r="AH10" i="118"/>
  <c r="E50" i="120"/>
  <c r="AI10" i="112"/>
  <c r="AL18" i="114"/>
  <c r="AH10" i="113"/>
  <c r="AL14" i="113"/>
  <c r="AL18" i="113"/>
  <c r="AL22" i="113"/>
  <c r="AL26" i="113"/>
  <c r="AL15" i="115"/>
  <c r="AH10" i="116"/>
  <c r="AI9" i="117"/>
  <c r="AL14" i="117"/>
  <c r="AH9" i="118"/>
  <c r="AJ9" i="119"/>
  <c r="AL14" i="119"/>
  <c r="F48" i="119"/>
  <c r="E49" i="119"/>
  <c r="AL30" i="124"/>
  <c r="AH9" i="124"/>
  <c r="AL17" i="124"/>
  <c r="AL12" i="124"/>
  <c r="AL28" i="124"/>
  <c r="AJ56" i="124"/>
  <c r="AI9" i="124"/>
  <c r="AL18" i="124"/>
  <c r="E57" i="124"/>
  <c r="AL25" i="124"/>
  <c r="AJ9" i="124"/>
  <c r="AM40" i="116" l="1"/>
  <c r="E44" i="98"/>
  <c r="I51" i="101"/>
  <c r="AL43" i="107"/>
  <c r="C56" i="107" s="1"/>
  <c r="C48" i="102"/>
  <c r="E51" i="101"/>
  <c r="I51" i="124"/>
  <c r="AM43" i="107"/>
  <c r="E56" i="107" s="1"/>
  <c r="E51" i="124"/>
  <c r="C51" i="12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<sst xmlns="http://schemas.openxmlformats.org/spreadsheetml/2006/main" count="3119" uniqueCount="337">
  <si>
    <t>（備考）</t>
    <rPh sb="1" eb="3">
      <t>ビコウ</t>
    </rPh>
    <phoneticPr fontId="8"/>
  </si>
  <si>
    <t>その他</t>
    <rPh sb="2" eb="3">
      <t>タ</t>
    </rPh>
    <phoneticPr fontId="8"/>
  </si>
  <si>
    <t>担当者</t>
    <rPh sb="0" eb="3">
      <t>タントウシャ</t>
    </rPh>
    <phoneticPr fontId="8"/>
  </si>
  <si>
    <t>窓口（連絡先）</t>
    <rPh sb="0" eb="2">
      <t>マドグチ</t>
    </rPh>
    <rPh sb="3" eb="6">
      <t>レンラクサキ</t>
    </rPh>
    <phoneticPr fontId="8"/>
  </si>
  <si>
    <t>苦情解決の措置概要</t>
    <rPh sb="0" eb="2">
      <t>クジョウ</t>
    </rPh>
    <rPh sb="2" eb="4">
      <t>カイケツ</t>
    </rPh>
    <rPh sb="5" eb="7">
      <t>ソチ</t>
    </rPh>
    <rPh sb="7" eb="9">
      <t>ガイヨウ</t>
    </rPh>
    <phoneticPr fontId="8"/>
  </si>
  <si>
    <t>している　・　していない</t>
    <phoneticPr fontId="8"/>
  </si>
  <si>
    <t>第三者評価の実施状況</t>
    <rPh sb="0" eb="3">
      <t>ダイサンシャ</t>
    </rPh>
    <rPh sb="3" eb="5">
      <t>ヒョウカ</t>
    </rPh>
    <rPh sb="6" eb="8">
      <t>ジッシ</t>
    </rPh>
    <rPh sb="8" eb="10">
      <t>ジョウキョウ</t>
    </rPh>
    <phoneticPr fontId="8"/>
  </si>
  <si>
    <t>その他参考となる事項</t>
    <rPh sb="2" eb="3">
      <t>タ</t>
    </rPh>
    <rPh sb="3" eb="5">
      <t>サンコウ</t>
    </rPh>
    <rPh sb="8" eb="10">
      <t>ジコウ</t>
    </rPh>
    <phoneticPr fontId="8"/>
  </si>
  <si>
    <t>その他の費用</t>
    <rPh sb="2" eb="3">
      <t>タ</t>
    </rPh>
    <rPh sb="4" eb="6">
      <t>ヒヨウ</t>
    </rPh>
    <phoneticPr fontId="8"/>
  </si>
  <si>
    <t>利用料</t>
    <rPh sb="0" eb="3">
      <t>リヨウリョウ</t>
    </rPh>
    <phoneticPr fontId="8"/>
  </si>
  <si>
    <t>営業時間</t>
    <rPh sb="0" eb="2">
      <t>エイギョウ</t>
    </rPh>
    <rPh sb="2" eb="4">
      <t>ジカン</t>
    </rPh>
    <phoneticPr fontId="8"/>
  </si>
  <si>
    <t>営業日</t>
    <rPh sb="0" eb="3">
      <t>エイギョウビ</t>
    </rPh>
    <phoneticPr fontId="8"/>
  </si>
  <si>
    <t>主な掲示事項</t>
    <rPh sb="0" eb="1">
      <t>オモ</t>
    </rPh>
    <rPh sb="2" eb="4">
      <t>ケイジ</t>
    </rPh>
    <rPh sb="4" eb="6">
      <t>ジコウ</t>
    </rPh>
    <phoneticPr fontId="8"/>
  </si>
  <si>
    <t>基準上の必要人数（人）</t>
    <rPh sb="0" eb="2">
      <t>キジュン</t>
    </rPh>
    <rPh sb="2" eb="3">
      <t>ジョウ</t>
    </rPh>
    <rPh sb="4" eb="6">
      <t>ヒツヨウ</t>
    </rPh>
    <rPh sb="6" eb="8">
      <t>ニンズウ</t>
    </rPh>
    <rPh sb="9" eb="10">
      <t>ニン</t>
    </rPh>
    <phoneticPr fontId="8"/>
  </si>
  <si>
    <t>常勤換算後の人数（人）</t>
    <rPh sb="0" eb="2">
      <t>ジョウキン</t>
    </rPh>
    <rPh sb="2" eb="4">
      <t>カンザン</t>
    </rPh>
    <rPh sb="4" eb="5">
      <t>ゴ</t>
    </rPh>
    <rPh sb="6" eb="8">
      <t>ニンズウ</t>
    </rPh>
    <rPh sb="9" eb="10">
      <t>ニン</t>
    </rPh>
    <phoneticPr fontId="8"/>
  </si>
  <si>
    <t>非常勤（人）</t>
    <rPh sb="0" eb="3">
      <t>ヒジョウキン</t>
    </rPh>
    <rPh sb="4" eb="5">
      <t>ヒト</t>
    </rPh>
    <phoneticPr fontId="8"/>
  </si>
  <si>
    <t>常勤（人）</t>
    <rPh sb="0" eb="2">
      <t>ジョウキン</t>
    </rPh>
    <rPh sb="3" eb="4">
      <t>ヒト</t>
    </rPh>
    <phoneticPr fontId="8"/>
  </si>
  <si>
    <t>従業者数</t>
    <rPh sb="0" eb="2">
      <t>ジュウギョウ</t>
    </rPh>
    <rPh sb="2" eb="3">
      <t>シャ</t>
    </rPh>
    <rPh sb="3" eb="4">
      <t>カズ</t>
    </rPh>
    <phoneticPr fontId="8"/>
  </si>
  <si>
    <t>兼務</t>
    <rPh sb="0" eb="2">
      <t>ケンム</t>
    </rPh>
    <phoneticPr fontId="8"/>
  </si>
  <si>
    <t>専従</t>
    <rPh sb="0" eb="2">
      <t>センジュウ</t>
    </rPh>
    <phoneticPr fontId="8"/>
  </si>
  <si>
    <t>その他の従業者</t>
    <rPh sb="2" eb="3">
      <t>タ</t>
    </rPh>
    <rPh sb="4" eb="7">
      <t>ジュウギョウシャ</t>
    </rPh>
    <phoneticPr fontId="8"/>
  </si>
  <si>
    <t>従業者の職種・員数</t>
    <rPh sb="0" eb="3">
      <t>ジュウギョウシャ</t>
    </rPh>
    <rPh sb="4" eb="6">
      <t>ショクシュ</t>
    </rPh>
    <rPh sb="7" eb="9">
      <t>インズウ</t>
    </rPh>
    <phoneticPr fontId="8"/>
  </si>
  <si>
    <t>氏　名</t>
    <rPh sb="0" eb="1">
      <t>シ</t>
    </rPh>
    <rPh sb="2" eb="3">
      <t>メイ</t>
    </rPh>
    <phoneticPr fontId="8"/>
  </si>
  <si>
    <t>（郵便番号　　　　　－　　　　　）</t>
  </si>
  <si>
    <t>住 所</t>
    <rPh sb="0" eb="1">
      <t>ジュウ</t>
    </rPh>
    <rPh sb="2" eb="3">
      <t>トコロ</t>
    </rPh>
    <phoneticPr fontId="8"/>
  </si>
  <si>
    <t>フリガナ</t>
    <phoneticPr fontId="8"/>
  </si>
  <si>
    <t>サービス</t>
    <phoneticPr fontId="8"/>
  </si>
  <si>
    <t>郡・市</t>
    <rPh sb="0" eb="1">
      <t>グン</t>
    </rPh>
    <rPh sb="2" eb="3">
      <t>シ</t>
    </rPh>
    <phoneticPr fontId="8"/>
  </si>
  <si>
    <t>県</t>
    <rPh sb="0" eb="1">
      <t>ケン</t>
    </rPh>
    <phoneticPr fontId="8"/>
  </si>
  <si>
    <t>ＦＡＸ番号</t>
    <rPh sb="3" eb="5">
      <t>バンゴウ</t>
    </rPh>
    <phoneticPr fontId="8"/>
  </si>
  <si>
    <t>電話番号</t>
    <rPh sb="0" eb="2">
      <t>デンワ</t>
    </rPh>
    <rPh sb="2" eb="4">
      <t>バンゴウ</t>
    </rPh>
    <phoneticPr fontId="8"/>
  </si>
  <si>
    <t>連 絡 先</t>
    <rPh sb="0" eb="1">
      <t>レン</t>
    </rPh>
    <rPh sb="2" eb="3">
      <t>ラク</t>
    </rPh>
    <rPh sb="4" eb="5">
      <t>サキ</t>
    </rPh>
    <phoneticPr fontId="8"/>
  </si>
  <si>
    <t>（郵便番号　　　　　－　　　　　）</t>
    <rPh sb="1" eb="3">
      <t>ユウビン</t>
    </rPh>
    <rPh sb="3" eb="5">
      <t>バンゴウ</t>
    </rPh>
    <phoneticPr fontId="8"/>
  </si>
  <si>
    <t>所在地</t>
    <rPh sb="0" eb="3">
      <t>ショザイチ</t>
    </rPh>
    <phoneticPr fontId="8"/>
  </si>
  <si>
    <t>名　　称</t>
    <rPh sb="0" eb="1">
      <t>メイ</t>
    </rPh>
    <rPh sb="3" eb="4">
      <t>ショウ</t>
    </rPh>
    <phoneticPr fontId="8"/>
  </si>
  <si>
    <t>多機能型実施の有無</t>
    <rPh sb="0" eb="3">
      <t>タキノウ</t>
    </rPh>
    <rPh sb="3" eb="4">
      <t>ガタ</t>
    </rPh>
    <rPh sb="4" eb="6">
      <t>ジッシ</t>
    </rPh>
    <rPh sb="7" eb="9">
      <t>ウム</t>
    </rPh>
    <phoneticPr fontId="8"/>
  </si>
  <si>
    <t>主な診療科名</t>
    <rPh sb="0" eb="1">
      <t>オモ</t>
    </rPh>
    <rPh sb="2" eb="5">
      <t>シンリョウカ</t>
    </rPh>
    <rPh sb="5" eb="6">
      <t>メイ</t>
    </rPh>
    <phoneticPr fontId="8"/>
  </si>
  <si>
    <t>名　称</t>
    <rPh sb="0" eb="1">
      <t>メイ</t>
    </rPh>
    <rPh sb="2" eb="3">
      <t>ショウ</t>
    </rPh>
    <phoneticPr fontId="8"/>
  </si>
  <si>
    <t>協力医療機関</t>
    <rPh sb="0" eb="2">
      <t>キョウリョク</t>
    </rPh>
    <rPh sb="2" eb="4">
      <t>イリョウ</t>
    </rPh>
    <rPh sb="4" eb="6">
      <t>キカン</t>
    </rPh>
    <phoneticPr fontId="8"/>
  </si>
  <si>
    <t>基準上の必要定員</t>
    <rPh sb="0" eb="2">
      <t>キジュン</t>
    </rPh>
    <rPh sb="2" eb="3">
      <t>ジョウ</t>
    </rPh>
    <rPh sb="4" eb="6">
      <t>ヒツヨウ</t>
    </rPh>
    <rPh sb="6" eb="8">
      <t>テイイン</t>
    </rPh>
    <phoneticPr fontId="8"/>
  </si>
  <si>
    <t>利用定員</t>
    <rPh sb="0" eb="2">
      <t>リヨウ</t>
    </rPh>
    <rPh sb="2" eb="4">
      <t>テイイン</t>
    </rPh>
    <phoneticPr fontId="8"/>
  </si>
  <si>
    <t>内部障害</t>
    <rPh sb="0" eb="2">
      <t>ナイブ</t>
    </rPh>
    <rPh sb="2" eb="4">
      <t>ショウガイ</t>
    </rPh>
    <phoneticPr fontId="8"/>
  </si>
  <si>
    <t>聴覚・言語</t>
    <rPh sb="0" eb="2">
      <t>チョウカク</t>
    </rPh>
    <rPh sb="3" eb="5">
      <t>ゲンゴ</t>
    </rPh>
    <phoneticPr fontId="8"/>
  </si>
  <si>
    <t>視覚障害</t>
    <rPh sb="0" eb="2">
      <t>シカク</t>
    </rPh>
    <rPh sb="2" eb="4">
      <t>ショウガイ</t>
    </rPh>
    <phoneticPr fontId="8"/>
  </si>
  <si>
    <t>肢体不自由</t>
    <rPh sb="0" eb="2">
      <t>シタイ</t>
    </rPh>
    <rPh sb="2" eb="5">
      <t>フジユウ</t>
    </rPh>
    <phoneticPr fontId="8"/>
  </si>
  <si>
    <t>細分無し</t>
    <rPh sb="0" eb="2">
      <t>サイブン</t>
    </rPh>
    <rPh sb="2" eb="3">
      <t>ナ</t>
    </rPh>
    <phoneticPr fontId="8"/>
  </si>
  <si>
    <t>身体障害者</t>
    <rPh sb="0" eb="2">
      <t>シンタイ</t>
    </rPh>
    <rPh sb="2" eb="4">
      <t>ショウガイ</t>
    </rPh>
    <rPh sb="4" eb="5">
      <t>シャ</t>
    </rPh>
    <phoneticPr fontId="8"/>
  </si>
  <si>
    <t>特定無し</t>
    <rPh sb="0" eb="2">
      <t>トクテイ</t>
    </rPh>
    <rPh sb="2" eb="3">
      <t>ム</t>
    </rPh>
    <phoneticPr fontId="8"/>
  </si>
  <si>
    <t>主たる対象者</t>
    <rPh sb="0" eb="1">
      <t>シュ</t>
    </rPh>
    <rPh sb="3" eb="6">
      <t>タイショウシャ</t>
    </rPh>
    <phoneticPr fontId="8"/>
  </si>
  <si>
    <t>生活支援員</t>
    <rPh sb="0" eb="2">
      <t>セイカツ</t>
    </rPh>
    <rPh sb="2" eb="5">
      <t>シエンイン</t>
    </rPh>
    <phoneticPr fontId="8"/>
  </si>
  <si>
    <t>機能訓練指導員</t>
    <rPh sb="0" eb="2">
      <t>キノウ</t>
    </rPh>
    <rPh sb="2" eb="4">
      <t>クンレン</t>
    </rPh>
    <rPh sb="4" eb="7">
      <t>シドウイン</t>
    </rPh>
    <phoneticPr fontId="8"/>
  </si>
  <si>
    <t>理学療法士</t>
    <rPh sb="0" eb="2">
      <t>リガク</t>
    </rPh>
    <rPh sb="2" eb="5">
      <t>リョウホウシ</t>
    </rPh>
    <phoneticPr fontId="8"/>
  </si>
  <si>
    <t>看護職員</t>
    <rPh sb="0" eb="2">
      <t>カンゴ</t>
    </rPh>
    <rPh sb="2" eb="4">
      <t>ショクイン</t>
    </rPh>
    <phoneticPr fontId="8"/>
  </si>
  <si>
    <t>サービス管理責任者</t>
    <rPh sb="4" eb="6">
      <t>カンリ</t>
    </rPh>
    <rPh sb="6" eb="9">
      <t>セキニンシャ</t>
    </rPh>
    <phoneticPr fontId="8"/>
  </si>
  <si>
    <t>管理責任者</t>
    <rPh sb="0" eb="2">
      <t>カンリ</t>
    </rPh>
    <rPh sb="2" eb="5">
      <t>セキニンシャ</t>
    </rPh>
    <phoneticPr fontId="8"/>
  </si>
  <si>
    <t>第　　条第　　項第　　号</t>
    <rPh sb="0" eb="1">
      <t>ダイ</t>
    </rPh>
    <rPh sb="3" eb="4">
      <t>ジョウ</t>
    </rPh>
    <rPh sb="4" eb="5">
      <t>ダイ</t>
    </rPh>
    <rPh sb="7" eb="8">
      <t>コウ</t>
    </rPh>
    <rPh sb="8" eb="9">
      <t>ダイ</t>
    </rPh>
    <rPh sb="11" eb="12">
      <t>ゴウ</t>
    </rPh>
    <phoneticPr fontId="8"/>
  </si>
  <si>
    <t>専従</t>
    <rPh sb="0" eb="2">
      <t>センジュウ</t>
    </rPh>
    <phoneticPr fontId="4"/>
  </si>
  <si>
    <t>兼務</t>
    <rPh sb="0" eb="2">
      <t>ケンム</t>
    </rPh>
    <phoneticPr fontId="4"/>
  </si>
  <si>
    <t>受付番号</t>
    <rPh sb="0" eb="2">
      <t>ウケツケ</t>
    </rPh>
    <rPh sb="2" eb="4">
      <t>バンゴウ</t>
    </rPh>
    <phoneticPr fontId="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</si>
  <si>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8"/>
  </si>
  <si>
    <t>※兼務</t>
    <rPh sb="1" eb="3">
      <t>ケンム</t>
    </rPh>
    <phoneticPr fontId="8"/>
  </si>
  <si>
    <t>一体的に管理運営する
他の事業所</t>
    <rPh sb="0" eb="3">
      <t>イッタイテキ</t>
    </rPh>
    <rPh sb="4" eb="6">
      <t>カンリ</t>
    </rPh>
    <rPh sb="6" eb="8">
      <t>ウンエイ</t>
    </rPh>
    <rPh sb="11" eb="12">
      <t>タ</t>
    </rPh>
    <rPh sb="13" eb="16">
      <t>ジギョウショ</t>
    </rPh>
    <phoneticPr fontId="8"/>
  </si>
  <si>
    <t>添付書類</t>
    <rPh sb="0" eb="2">
      <t>テンプ</t>
    </rPh>
    <rPh sb="2" eb="4">
      <t>ショルイ</t>
    </rPh>
    <phoneticPr fontId="8"/>
  </si>
  <si>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8"/>
  </si>
  <si>
    <t>施</t>
    <rPh sb="0" eb="1">
      <t>ホドコ</t>
    </rPh>
    <phoneticPr fontId="8"/>
  </si>
  <si>
    <t>設</t>
    <rPh sb="0" eb="1">
      <t>セツ</t>
    </rPh>
    <phoneticPr fontId="8"/>
  </si>
  <si>
    <t>医　師</t>
    <rPh sb="0" eb="1">
      <t>イ</t>
    </rPh>
    <rPh sb="2" eb="3">
      <t>シ</t>
    </rPh>
    <phoneticPr fontId="8"/>
  </si>
  <si>
    <t>作業療法士</t>
    <rPh sb="0" eb="2">
      <t>サギョウ</t>
    </rPh>
    <rPh sb="2" eb="5">
      <t>リョウホウシ</t>
    </rPh>
    <phoneticPr fontId="8"/>
  </si>
  <si>
    <t>精神保健福祉士</t>
    <rPh sb="0" eb="2">
      <t>セイシン</t>
    </rPh>
    <rPh sb="2" eb="4">
      <t>ホケン</t>
    </rPh>
    <rPh sb="4" eb="7">
      <t>フクシシ</t>
    </rPh>
    <phoneticPr fontId="8"/>
  </si>
  <si>
    <t>前年度の平均
実利用者数（人）</t>
    <phoneticPr fontId="8"/>
  </si>
  <si>
    <t>施設が申告する障害程度区分の平均値</t>
    <rPh sb="0" eb="2">
      <t>シセツ</t>
    </rPh>
    <rPh sb="3" eb="5">
      <t>シンコク</t>
    </rPh>
    <rPh sb="7" eb="9">
      <t>ショウガイ</t>
    </rPh>
    <rPh sb="9" eb="11">
      <t>テイド</t>
    </rPh>
    <rPh sb="11" eb="13">
      <t>クブン</t>
    </rPh>
    <rPh sb="14" eb="17">
      <t>ヘイキンチ</t>
    </rPh>
    <phoneticPr fontId="8"/>
  </si>
  <si>
    <t>サービス単位</t>
    <rPh sb="4" eb="6">
      <t>タンイ</t>
    </rPh>
    <phoneticPr fontId="8"/>
  </si>
  <si>
    <t>４未満</t>
    <rPh sb="1" eb="3">
      <t>ミマン</t>
    </rPh>
    <phoneticPr fontId="8"/>
  </si>
  <si>
    <t>４以上５未満</t>
    <rPh sb="1" eb="3">
      <t>イジョウ</t>
    </rPh>
    <rPh sb="4" eb="6">
      <t>ミマン</t>
    </rPh>
    <phoneticPr fontId="8"/>
  </si>
  <si>
    <t>５以上</t>
    <rPh sb="1" eb="3">
      <t>イジョウ</t>
    </rPh>
    <phoneticPr fontId="8"/>
  </si>
  <si>
    <t>サービス単位１</t>
    <rPh sb="4" eb="6">
      <t>タンイ</t>
    </rPh>
    <phoneticPr fontId="8"/>
  </si>
  <si>
    <t>サービス単位２</t>
    <rPh sb="4" eb="6">
      <t>タンイ</t>
    </rPh>
    <phoneticPr fontId="8"/>
  </si>
  <si>
    <t>サービス単位３</t>
    <rPh sb="4" eb="6">
      <t>タンイ</t>
    </rPh>
    <phoneticPr fontId="8"/>
  </si>
  <si>
    <t>単位ごとの営業日</t>
    <phoneticPr fontId="8"/>
  </si>
  <si>
    <t>単位ごとのサービス提供時間（送迎時間を除く）（①　　：　　～　　：　　②　　：　　～　　：　　）</t>
    <phoneticPr fontId="8"/>
  </si>
  <si>
    <t>知的障害者</t>
    <rPh sb="0" eb="2">
      <t>チテキ</t>
    </rPh>
    <rPh sb="2" eb="5">
      <t>ショウガイシャ</t>
    </rPh>
    <phoneticPr fontId="8"/>
  </si>
  <si>
    <t>精神障害者</t>
    <rPh sb="0" eb="2">
      <t>セイシン</t>
    </rPh>
    <rPh sb="2" eb="5">
      <t>ショウガイシャ</t>
    </rPh>
    <phoneticPr fontId="8"/>
  </si>
  <si>
    <t>難病等対象者</t>
    <rPh sb="0" eb="2">
      <t>ナンビョウ</t>
    </rPh>
    <rPh sb="2" eb="3">
      <t>トウ</t>
    </rPh>
    <rPh sb="3" eb="6">
      <t>タイショウシャ</t>
    </rPh>
    <phoneticPr fontId="8"/>
  </si>
  <si>
    <t>人（単位ごとの定員）（①　　　　　　　　②　　　　　　　　　）</t>
    <phoneticPr fontId="8"/>
  </si>
  <si>
    <t>有　　・　　無</t>
    <rPh sb="0" eb="1">
      <t>ア</t>
    </rPh>
    <rPh sb="6" eb="7">
      <t>ナ</t>
    </rPh>
    <phoneticPr fontId="8"/>
  </si>
  <si>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8"/>
  </si>
  <si>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8"/>
  </si>
  <si>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8"/>
  </si>
  <si>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8"/>
  </si>
  <si>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8"/>
  </si>
  <si>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8"/>
  </si>
  <si>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8"/>
  </si>
  <si>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8"/>
  </si>
  <si>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8"/>
  </si>
  <si>
    <t>合計</t>
    <rPh sb="0" eb="2">
      <t>ゴウケイ</t>
    </rPh>
    <phoneticPr fontId="8"/>
  </si>
  <si>
    <t>生活介護</t>
    <rPh sb="0" eb="2">
      <t>セイカツ</t>
    </rPh>
    <rPh sb="2" eb="4">
      <t>カイゴ</t>
    </rPh>
    <phoneticPr fontId="8"/>
  </si>
  <si>
    <t>サービス提供時間</t>
    <rPh sb="4" eb="6">
      <t>テイキョウ</t>
    </rPh>
    <rPh sb="6" eb="8">
      <t>ジカン</t>
    </rPh>
    <phoneticPr fontId="8"/>
  </si>
  <si>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8"/>
  </si>
  <si>
    <t>自立生活援助</t>
    <rPh sb="0" eb="2">
      <t>ジリツ</t>
    </rPh>
    <rPh sb="2" eb="4">
      <t>セイカツ</t>
    </rPh>
    <rPh sb="4" eb="6">
      <t>エンジョ</t>
    </rPh>
    <phoneticPr fontId="8"/>
  </si>
  <si>
    <t>就労定着支援</t>
    <rPh sb="0" eb="2">
      <t>シュウロウ</t>
    </rPh>
    <rPh sb="2" eb="4">
      <t>テイチャク</t>
    </rPh>
    <rPh sb="4" eb="6">
      <t>シエン</t>
    </rPh>
    <phoneticPr fontId="8"/>
  </si>
  <si>
    <t>一般相談支援事業</t>
    <rPh sb="2" eb="4">
      <t>ソウダン</t>
    </rPh>
    <rPh sb="4" eb="6">
      <t>シエン</t>
    </rPh>
    <rPh sb="6" eb="8">
      <t>ジギョウ</t>
    </rPh>
    <phoneticPr fontId="8"/>
  </si>
  <si>
    <t>就労移行支援</t>
    <rPh sb="0" eb="2">
      <t>シュウロウ</t>
    </rPh>
    <rPh sb="2" eb="4">
      <t>イコウ</t>
    </rPh>
    <rPh sb="4" eb="6">
      <t>シエン</t>
    </rPh>
    <phoneticPr fontId="8"/>
  </si>
  <si>
    <t>重度障害者等包括支援</t>
    <rPh sb="0" eb="2">
      <t>ジュウド</t>
    </rPh>
    <rPh sb="2" eb="5">
      <t>ショウガイシャ</t>
    </rPh>
    <rPh sb="5" eb="6">
      <t>ナド</t>
    </rPh>
    <rPh sb="6" eb="8">
      <t>ホウカツ</t>
    </rPh>
    <rPh sb="8" eb="10">
      <t>シエン</t>
    </rPh>
    <phoneticPr fontId="8"/>
  </si>
  <si>
    <t>療養介護</t>
    <rPh sb="0" eb="2">
      <t>リョウヨウ</t>
    </rPh>
    <rPh sb="2" eb="4">
      <t>カイゴ</t>
    </rPh>
    <phoneticPr fontId="8"/>
  </si>
  <si>
    <t>第１週</t>
    <rPh sb="0" eb="1">
      <t>ダイ</t>
    </rPh>
    <rPh sb="2" eb="3">
      <t>シュウ</t>
    </rPh>
    <phoneticPr fontId="8"/>
  </si>
  <si>
    <t>第２週</t>
    <rPh sb="0" eb="1">
      <t>ダイ</t>
    </rPh>
    <rPh sb="2" eb="3">
      <t>シュウ</t>
    </rPh>
    <phoneticPr fontId="8"/>
  </si>
  <si>
    <t>第３週</t>
    <rPh sb="0" eb="1">
      <t>ダイ</t>
    </rPh>
    <rPh sb="2" eb="3">
      <t>シュウ</t>
    </rPh>
    <phoneticPr fontId="8"/>
  </si>
  <si>
    <t>第４週</t>
    <rPh sb="0" eb="1">
      <t>ダイ</t>
    </rPh>
    <rPh sb="2" eb="3">
      <t>シュウ</t>
    </rPh>
    <phoneticPr fontId="8"/>
  </si>
  <si>
    <t>常勤</t>
    <rPh sb="0" eb="2">
      <t>ジョウキン</t>
    </rPh>
    <phoneticPr fontId="8"/>
  </si>
  <si>
    <t>非常勤</t>
    <rPh sb="0" eb="3">
      <t>ヒジョウキン</t>
    </rPh>
    <phoneticPr fontId="8"/>
  </si>
  <si>
    <t>第５週</t>
    <rPh sb="0" eb="1">
      <t>ダイ</t>
    </rPh>
    <rPh sb="2" eb="3">
      <t>シュウ</t>
    </rPh>
    <phoneticPr fontId="8"/>
  </si>
  <si>
    <t>居宅訪問型児童発達支援</t>
    <rPh sb="0" eb="2">
      <t>キョタク</t>
    </rPh>
    <rPh sb="2" eb="4">
      <t>ホウモン</t>
    </rPh>
    <rPh sb="4" eb="5">
      <t>ガタ</t>
    </rPh>
    <rPh sb="5" eb="7">
      <t>ジドウ</t>
    </rPh>
    <rPh sb="7" eb="9">
      <t>ハッタツ</t>
    </rPh>
    <rPh sb="9" eb="11">
      <t>シエン</t>
    </rPh>
    <phoneticPr fontId="1"/>
  </si>
  <si>
    <t>管理者</t>
    <rPh sb="0" eb="3">
      <t>カンリシャ</t>
    </rPh>
    <phoneticPr fontId="3"/>
  </si>
  <si>
    <t>サービス提供責任者</t>
    <rPh sb="4" eb="6">
      <t>テイキョウ</t>
    </rPh>
    <rPh sb="6" eb="9">
      <t>セキニンシャ</t>
    </rPh>
    <phoneticPr fontId="3"/>
  </si>
  <si>
    <t>従業者</t>
    <rPh sb="0" eb="3">
      <t>ジュウギョウシャ</t>
    </rPh>
    <phoneticPr fontId="3"/>
  </si>
  <si>
    <t>サービス管理責任者</t>
    <rPh sb="4" eb="6">
      <t>カンリ</t>
    </rPh>
    <rPh sb="6" eb="9">
      <t>セキニンシャ</t>
    </rPh>
    <phoneticPr fontId="3"/>
  </si>
  <si>
    <t>医師</t>
    <rPh sb="0" eb="2">
      <t>イシ</t>
    </rPh>
    <phoneticPr fontId="3"/>
  </si>
  <si>
    <t>看護職員</t>
    <rPh sb="0" eb="4">
      <t>カンゴショクイン</t>
    </rPh>
    <phoneticPr fontId="3"/>
  </si>
  <si>
    <t>生活支援員</t>
    <rPh sb="0" eb="5">
      <t>セイカツシエンイン</t>
    </rPh>
    <phoneticPr fontId="3"/>
  </si>
  <si>
    <t>理学療法士</t>
    <rPh sb="0" eb="5">
      <t>リガクリョウホウシ</t>
    </rPh>
    <phoneticPr fontId="3"/>
  </si>
  <si>
    <t>作業療法士</t>
    <rPh sb="0" eb="5">
      <t>サギョウリョウホウシ</t>
    </rPh>
    <phoneticPr fontId="3"/>
  </si>
  <si>
    <t>地域移行支援員</t>
    <rPh sb="0" eb="4">
      <t>チイキイコウ</t>
    </rPh>
    <rPh sb="4" eb="7">
      <t>シエンイン</t>
    </rPh>
    <phoneticPr fontId="3"/>
  </si>
  <si>
    <t>就労支援員</t>
    <rPh sb="0" eb="5">
      <t>シュウロウシエンイン</t>
    </rPh>
    <phoneticPr fontId="3"/>
  </si>
  <si>
    <t>職業指導員</t>
    <rPh sb="0" eb="4">
      <t>ショクギョウシドウ</t>
    </rPh>
    <rPh sb="4" eb="5">
      <t>イン</t>
    </rPh>
    <phoneticPr fontId="3"/>
  </si>
  <si>
    <t>生活支援員</t>
    <rPh sb="0" eb="2">
      <t>セイカツ</t>
    </rPh>
    <rPh sb="2" eb="5">
      <t>シエンイン</t>
    </rPh>
    <phoneticPr fontId="3"/>
  </si>
  <si>
    <t>就労定着支援員</t>
    <rPh sb="0" eb="2">
      <t>シュウロウ</t>
    </rPh>
    <rPh sb="2" eb="7">
      <t>テイチャクシエンイン</t>
    </rPh>
    <phoneticPr fontId="3"/>
  </si>
  <si>
    <t>地域生活支援員</t>
    <rPh sb="0" eb="7">
      <t>チイキセイカツシエンイン</t>
    </rPh>
    <phoneticPr fontId="3"/>
  </si>
  <si>
    <t>世話人</t>
    <rPh sb="0" eb="3">
      <t>セワニン</t>
    </rPh>
    <phoneticPr fontId="3"/>
  </si>
  <si>
    <t>障害者支援施設</t>
    <rPh sb="0" eb="3">
      <t>ショウガイシャ</t>
    </rPh>
    <rPh sb="3" eb="5">
      <t>シエン</t>
    </rPh>
    <rPh sb="5" eb="7">
      <t>シセツ</t>
    </rPh>
    <phoneticPr fontId="8"/>
  </si>
  <si>
    <t>就労支援員</t>
    <rPh sb="0" eb="2">
      <t>シュウロウ</t>
    </rPh>
    <rPh sb="2" eb="5">
      <t>シエンイン</t>
    </rPh>
    <phoneticPr fontId="3"/>
  </si>
  <si>
    <t>職業指導員</t>
    <rPh sb="0" eb="2">
      <t>ショクギョウ</t>
    </rPh>
    <rPh sb="2" eb="4">
      <t>シドウ</t>
    </rPh>
    <rPh sb="4" eb="5">
      <t>イン</t>
    </rPh>
    <phoneticPr fontId="3"/>
  </si>
  <si>
    <t>相談支援専門員</t>
    <rPh sb="0" eb="7">
      <t>ソウダンシエンセンモンイン</t>
    </rPh>
    <phoneticPr fontId="3"/>
  </si>
  <si>
    <t>特定相談支援・障害児相談支援</t>
    <rPh sb="0" eb="2">
      <t>トクテイ</t>
    </rPh>
    <rPh sb="2" eb="4">
      <t>ソウダン</t>
    </rPh>
    <rPh sb="4" eb="6">
      <t>シエン</t>
    </rPh>
    <rPh sb="7" eb="10">
      <t>ショウガイジ</t>
    </rPh>
    <rPh sb="10" eb="12">
      <t>ソウダン</t>
    </rPh>
    <rPh sb="12" eb="14">
      <t>シエン</t>
    </rPh>
    <phoneticPr fontId="1"/>
  </si>
  <si>
    <t>保育所等訪問支援</t>
    <rPh sb="0" eb="3">
      <t>ホイクショ</t>
    </rPh>
    <rPh sb="3" eb="4">
      <t>トウ</t>
    </rPh>
    <rPh sb="4" eb="6">
      <t>ホウモン</t>
    </rPh>
    <rPh sb="6" eb="8">
      <t>シエン</t>
    </rPh>
    <phoneticPr fontId="1"/>
  </si>
  <si>
    <t>福祉型障害児入所施設</t>
    <rPh sb="0" eb="3">
      <t>フクシガタ</t>
    </rPh>
    <rPh sb="3" eb="6">
      <t>ショウガイジ</t>
    </rPh>
    <rPh sb="6" eb="8">
      <t>ニュウショ</t>
    </rPh>
    <rPh sb="8" eb="10">
      <t>シセツ</t>
    </rPh>
    <phoneticPr fontId="1"/>
  </si>
  <si>
    <t>医療型障害児入所施設</t>
    <rPh sb="0" eb="2">
      <t>イリョウ</t>
    </rPh>
    <rPh sb="2" eb="3">
      <t>ガタ</t>
    </rPh>
    <rPh sb="3" eb="6">
      <t>ショウガイジ</t>
    </rPh>
    <rPh sb="6" eb="8">
      <t>ニュウショ</t>
    </rPh>
    <rPh sb="8" eb="10">
      <t>シセツ</t>
    </rPh>
    <phoneticPr fontId="1"/>
  </si>
  <si>
    <t>児童発達支援管理責任者</t>
    <rPh sb="0" eb="2">
      <t>ジドウ</t>
    </rPh>
    <rPh sb="2" eb="6">
      <t>ハッタツシエン</t>
    </rPh>
    <rPh sb="6" eb="8">
      <t>カンリ</t>
    </rPh>
    <rPh sb="8" eb="11">
      <t>セキニンシャ</t>
    </rPh>
    <phoneticPr fontId="3"/>
  </si>
  <si>
    <t>児童指導員</t>
    <rPh sb="0" eb="2">
      <t>ジドウ</t>
    </rPh>
    <rPh sb="2" eb="5">
      <t>シドウイン</t>
    </rPh>
    <phoneticPr fontId="3"/>
  </si>
  <si>
    <t>保育士</t>
    <rPh sb="0" eb="3">
      <t>ホイクシ</t>
    </rPh>
    <phoneticPr fontId="3"/>
  </si>
  <si>
    <t>機能訓練担当職員</t>
    <rPh sb="0" eb="4">
      <t>キノウクンレン</t>
    </rPh>
    <rPh sb="4" eb="6">
      <t>タントウ</t>
    </rPh>
    <rPh sb="6" eb="8">
      <t>ショクイン</t>
    </rPh>
    <phoneticPr fontId="3"/>
  </si>
  <si>
    <t>訪問支援員</t>
    <rPh sb="0" eb="2">
      <t>ホウモン</t>
    </rPh>
    <rPh sb="2" eb="5">
      <t>シエンイン</t>
    </rPh>
    <phoneticPr fontId="3"/>
  </si>
  <si>
    <t>職種①</t>
    <rPh sb="0" eb="2">
      <t>ショクシュ</t>
    </rPh>
    <phoneticPr fontId="3"/>
  </si>
  <si>
    <t>職種②</t>
    <rPh sb="0" eb="2">
      <t>ショクシュ</t>
    </rPh>
    <phoneticPr fontId="3"/>
  </si>
  <si>
    <t>職種③</t>
    <rPh sb="0" eb="2">
      <t>ショクシュ</t>
    </rPh>
    <phoneticPr fontId="3"/>
  </si>
  <si>
    <t>職種④</t>
    <rPh sb="0" eb="2">
      <t>ショクシュ</t>
    </rPh>
    <phoneticPr fontId="3"/>
  </si>
  <si>
    <t>職種⑤</t>
    <rPh sb="0" eb="2">
      <t>ショクシュ</t>
    </rPh>
    <phoneticPr fontId="3"/>
  </si>
  <si>
    <t>職種⑥</t>
    <rPh sb="0" eb="2">
      <t>ショクシュ</t>
    </rPh>
    <phoneticPr fontId="3"/>
  </si>
  <si>
    <t>職種⑦</t>
    <rPh sb="0" eb="2">
      <t>ショクシュ</t>
    </rPh>
    <phoneticPr fontId="3"/>
  </si>
  <si>
    <t>職種⑧</t>
    <rPh sb="0" eb="2">
      <t>ショクシュ</t>
    </rPh>
    <phoneticPr fontId="3"/>
  </si>
  <si>
    <t>職種⑨</t>
    <phoneticPr fontId="3"/>
  </si>
  <si>
    <t>年</t>
    <rPh sb="0" eb="1">
      <t>ネン</t>
    </rPh>
    <phoneticPr fontId="8"/>
  </si>
  <si>
    <t>月</t>
    <rPh sb="0" eb="1">
      <t>ゲツ</t>
    </rPh>
    <phoneticPr fontId="8"/>
  </si>
  <si>
    <t>！申請するサービス類型を選択してください</t>
    <rPh sb="1" eb="3">
      <t>シンセイ</t>
    </rPh>
    <rPh sb="9" eb="11">
      <t>ルイケイ</t>
    </rPh>
    <rPh sb="12" eb="14">
      <t>センタク</t>
    </rPh>
    <phoneticPr fontId="3"/>
  </si>
  <si>
    <t>No.</t>
    <phoneticPr fontId="8"/>
  </si>
  <si>
    <t>計</t>
    <rPh sb="0" eb="1">
      <t>ケイ</t>
    </rPh>
    <phoneticPr fontId="8"/>
  </si>
  <si>
    <t>サービス種別</t>
    <rPh sb="4" eb="6">
      <t>シュベツ</t>
    </rPh>
    <phoneticPr fontId="1"/>
  </si>
  <si>
    <t>事業所名</t>
    <rPh sb="0" eb="3">
      <t>ジギョウショ</t>
    </rPh>
    <rPh sb="3" eb="4">
      <t>メイ</t>
    </rPh>
    <phoneticPr fontId="1"/>
  </si>
  <si>
    <t>時間/週</t>
    <rPh sb="0" eb="2">
      <t>ジカン</t>
    </rPh>
    <rPh sb="3" eb="4">
      <t>シュウ</t>
    </rPh>
    <phoneticPr fontId="8"/>
  </si>
  <si>
    <t>時間/月</t>
    <rPh sb="0" eb="2">
      <t>ジカン</t>
    </rPh>
    <rPh sb="3" eb="4">
      <t>ツキ</t>
    </rPh>
    <phoneticPr fontId="8"/>
  </si>
  <si>
    <t>(1)記載する期間</t>
    <rPh sb="3" eb="5">
      <t>キサイ</t>
    </rPh>
    <rPh sb="7" eb="9">
      <t>キカン</t>
    </rPh>
    <phoneticPr fontId="8"/>
  </si>
  <si>
    <t>(2)予定/実績の別</t>
    <rPh sb="3" eb="5">
      <t>ヨテイ</t>
    </rPh>
    <rPh sb="6" eb="8">
      <t>ジッセキ</t>
    </rPh>
    <rPh sb="9" eb="10">
      <t>ベツ</t>
    </rPh>
    <phoneticPr fontId="8"/>
  </si>
  <si>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</si>
  <si>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(4)職種</t>
    <rPh sb="3" eb="5">
      <t>ショクシュ</t>
    </rPh>
    <phoneticPr fontId="8"/>
  </si>
  <si>
    <t>(5)勤務形態</t>
    <rPh sb="3" eb="5">
      <t>キンム</t>
    </rPh>
    <rPh sb="5" eb="7">
      <t>ケイタイ</t>
    </rPh>
    <phoneticPr fontId="8"/>
  </si>
  <si>
    <t>(6)資格</t>
    <rPh sb="3" eb="5">
      <t>シカク</t>
    </rPh>
    <phoneticPr fontId="8"/>
  </si>
  <si>
    <t>(7)氏名</t>
    <rPh sb="3" eb="5">
      <t>シメイ</t>
    </rPh>
    <phoneticPr fontId="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</si>
  <si>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</si>
  <si>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(1) 「４週」・「暦月」のいずれかを選択してください。</t>
    <rPh sb="7" eb="8">
      <t>シュウ</t>
    </rPh>
    <rPh sb="11" eb="12">
      <t>レキ</t>
    </rPh>
    <rPh sb="12" eb="13">
      <t>ツキ</t>
    </rPh>
    <rPh sb="20" eb="22">
      <t>センタク</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</si>
  <si>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</si>
  <si>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(4) 従業者の職種を入力してください。</t>
    <rPh sb="5" eb="8">
      <t>ジュウギョウシャ</t>
    </rPh>
    <rPh sb="9" eb="11">
      <t>ショクシュ</t>
    </rPh>
    <rPh sb="12" eb="14">
      <t>ニュウリョク</t>
    </rPh>
    <phoneticPr fontId="1"/>
  </si>
  <si>
    <t xml:space="preserve"> 　　 記入の順序は、職種ごとにまとめてください。</t>
    <rPh sb="4" eb="6">
      <t>キニュウ</t>
    </rPh>
    <rPh sb="7" eb="9">
      <t>ジュンジョ</t>
    </rPh>
    <rPh sb="11" eb="13">
      <t>ショクシュ</t>
    </rPh>
    <phoneticPr fontId="1"/>
  </si>
  <si>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
  </si>
  <si>
    <t>記号</t>
    <rPh sb="0" eb="2">
      <t>キゴウ</t>
    </rPh>
    <phoneticPr fontId="1"/>
  </si>
  <si>
    <t>区分</t>
    <rPh sb="0" eb="2">
      <t>クブン</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</si>
  <si>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</si>
  <si>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</si>
  <si>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</si>
  <si>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t>非常勤で兼務</t>
    <rPh sb="0" eb="3">
      <t>ヒジョウキン</t>
    </rPh>
    <rPh sb="4" eb="6">
      <t>ケンム</t>
    </rPh>
    <phoneticPr fontId="1"/>
  </si>
  <si>
    <t>（注）常勤・非常勤の区分について</t>
    <rPh sb="1" eb="2">
      <t>チュウ</t>
    </rPh>
    <rPh sb="3" eb="5">
      <t>ジョウキン</t>
    </rPh>
    <rPh sb="6" eb="9">
      <t>ヒジョウキン</t>
    </rPh>
    <rPh sb="10" eb="12">
      <t>クブン</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</si>
  <si>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</si>
  <si>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　(6) 従業者の保有する資格を入力してください。</t>
    <rPh sb="5" eb="8">
      <t>ジュウギョウシャ</t>
    </rPh>
    <rPh sb="9" eb="11">
      <t>ホユウ</t>
    </rPh>
    <rPh sb="13" eb="15">
      <t>シカク</t>
    </rPh>
    <rPh sb="16" eb="18">
      <t>ニュウリョク</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</si>
  <si>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</si>
  <si>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　(7) 従業者の氏名を記入してください。</t>
    <rPh sb="5" eb="8">
      <t>ジュウギョウシャ</t>
    </rPh>
    <rPh sb="9" eb="11">
      <t>シメイ</t>
    </rPh>
    <rPh sb="12" eb="14">
      <t>キニュウ</t>
    </rPh>
    <phoneticPr fontId="1"/>
  </si>
  <si>
    <t>　　  ※ 指定基準の確認に際しては、４週分の入力で差し支えありません。</t>
  </si>
  <si>
    <t>　(9) 従業者ごとに、合計勤務時間数を入力してください。</t>
    <rPh sb="5" eb="8">
      <t>ジュウギョウシャ</t>
    </rPh>
    <rPh sb="12" eb="14">
      <t>ゴウケイ</t>
    </rPh>
    <rPh sb="14" eb="16">
      <t>キンム</t>
    </rPh>
    <rPh sb="16" eb="19">
      <t>ジカンスウ</t>
    </rPh>
    <rPh sb="20" eb="22">
      <t>ニュウリョク</t>
    </rPh>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</si>
  <si>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</si>
  <si>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(10)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1"/>
  </si>
  <si>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</si>
  <si>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</si>
  <si>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その他、特記事項欄としてもご活用ください。</t>
    <rPh sb="6" eb="7">
      <t>タ</t>
    </rPh>
    <rPh sb="8" eb="10">
      <t>トッキ</t>
    </rPh>
    <rPh sb="10" eb="12">
      <t>ジコウ</t>
    </rPh>
    <rPh sb="12" eb="13">
      <t>ラン</t>
    </rPh>
    <rPh sb="18" eb="20">
      <t>カツヨウ</t>
    </rPh>
    <phoneticPr fontId="2"/>
  </si>
  <si>
    <t>A</t>
  </si>
  <si>
    <t>B</t>
  </si>
  <si>
    <t>C</t>
  </si>
  <si>
    <t>D</t>
  </si>
  <si>
    <t xml:space="preserve"> （12) 必要項目を満たしていれば、各事業所で使用するシフト表等をもって代替書類として差し支えありません。</t>
  </si>
  <si>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</si>
  <si>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</si>
  <si>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(8)</t>
    <phoneticPr fontId="8"/>
  </si>
  <si>
    <t>(9)勤務時間数合計</t>
    <rPh sb="3" eb="5">
      <t>キンム</t>
    </rPh>
    <rPh sb="5" eb="7">
      <t>ジカン</t>
    </rPh>
    <rPh sb="7" eb="8">
      <t>スウ</t>
    </rPh>
    <rPh sb="8" eb="10">
      <t>ゴウケイ</t>
    </rPh>
    <phoneticPr fontId="8"/>
  </si>
  <si>
    <t>(10)週平均の勤務時間数</t>
    <rPh sb="4" eb="7">
      <t>シュウヘイキン</t>
    </rPh>
    <rPh sb="8" eb="10">
      <t>キンム</t>
    </rPh>
    <rPh sb="10" eb="12">
      <t>ジカン</t>
    </rPh>
    <rPh sb="12" eb="13">
      <t>スウ</t>
    </rPh>
    <phoneticPr fontId="8"/>
  </si>
  <si>
    <t>(11)兼務状況
（兼務先／兼務する職務の内容）等</t>
    <phoneticPr fontId="8"/>
  </si>
  <si>
    <t>常勤換算数</t>
    <rPh sb="0" eb="5">
      <t>ジョウキンカンサンスウ</t>
    </rPh>
    <phoneticPr fontId="3"/>
  </si>
  <si>
    <t>区分</t>
    <rPh sb="0" eb="2">
      <t>クブン</t>
    </rPh>
    <phoneticPr fontId="4"/>
  </si>
  <si>
    <t>h</t>
    <phoneticPr fontId="4"/>
  </si>
  <si>
    <t>人</t>
    <rPh sb="0" eb="1">
      <t>ニン</t>
    </rPh>
    <phoneticPr fontId="4"/>
  </si>
  <si>
    <t>機能訓練</t>
    <rPh sb="0" eb="2">
      <t>キノウ</t>
    </rPh>
    <rPh sb="2" eb="4">
      <t>クンレン</t>
    </rPh>
    <phoneticPr fontId="8"/>
  </si>
  <si>
    <t>生活訓練</t>
    <rPh sb="0" eb="2">
      <t>セイカツ</t>
    </rPh>
    <rPh sb="2" eb="4">
      <t>クンレン</t>
    </rPh>
    <phoneticPr fontId="8"/>
  </si>
  <si>
    <t>児童発達支援・放課後等デイサービス</t>
    <rPh sb="0" eb="2">
      <t>ジドウ</t>
    </rPh>
    <rPh sb="2" eb="4">
      <t>ハッタツ</t>
    </rPh>
    <rPh sb="4" eb="6">
      <t>シエン</t>
    </rPh>
    <rPh sb="7" eb="11">
      <t>ホウカゴトウ</t>
    </rPh>
    <phoneticPr fontId="1"/>
  </si>
  <si>
    <t>＜前年度の平均値＞※新規申請の場合は推定数を記載ください。</t>
    <rPh sb="1" eb="2">
      <t>ゼン</t>
    </rPh>
    <rPh sb="2" eb="4">
      <t>ネンド</t>
    </rPh>
    <rPh sb="5" eb="8">
      <t>ヘイキンチ</t>
    </rPh>
    <rPh sb="10" eb="12">
      <t>シンキ</t>
    </rPh>
    <rPh sb="12" eb="14">
      <t>シンセイ</t>
    </rPh>
    <rPh sb="15" eb="17">
      <t>バアイ</t>
    </rPh>
    <rPh sb="18" eb="21">
      <t>スイテイスウ</t>
    </rPh>
    <rPh sb="22" eb="24">
      <t>キサイ</t>
    </rPh>
    <phoneticPr fontId="8"/>
  </si>
  <si>
    <t>開所日数</t>
    <rPh sb="0" eb="2">
      <t>カイショ</t>
    </rPh>
    <rPh sb="2" eb="4">
      <t>ニッスウ</t>
    </rPh>
    <phoneticPr fontId="4"/>
  </si>
  <si>
    <t>＜人員に関する基準＞</t>
    <rPh sb="1" eb="3">
      <t>ジンイン</t>
    </rPh>
    <rPh sb="4" eb="5">
      <t>カン</t>
    </rPh>
    <rPh sb="7" eb="9">
      <t>キジュン</t>
    </rPh>
    <phoneticPr fontId="8"/>
  </si>
  <si>
    <t>○サービス提供責任者</t>
    <rPh sb="5" eb="7">
      <t>テイキョウ</t>
    </rPh>
    <rPh sb="7" eb="10">
      <t>セキニンシャ</t>
    </rPh>
    <phoneticPr fontId="4"/>
  </si>
  <si>
    <t>平均利用者数</t>
    <rPh sb="0" eb="2">
      <t>ヘイキン</t>
    </rPh>
    <rPh sb="2" eb="6">
      <t>リヨウシャスウ</t>
    </rPh>
    <phoneticPr fontId="8"/>
  </si>
  <si>
    <t>必要な配置数</t>
    <rPh sb="0" eb="2">
      <t>ヒツヨウ</t>
    </rPh>
    <rPh sb="3" eb="6">
      <t>ハイチスウ</t>
    </rPh>
    <phoneticPr fontId="4"/>
  </si>
  <si>
    <t>＜実人数集計＞</t>
    <rPh sb="1" eb="2">
      <t>ジツ</t>
    </rPh>
    <rPh sb="2" eb="4">
      <t>ニンズウ</t>
    </rPh>
    <rPh sb="4" eb="6">
      <t>シュウケイ</t>
    </rPh>
    <phoneticPr fontId="8"/>
  </si>
  <si>
    <t>生活支援員</t>
  </si>
  <si>
    <t>利用者延べ数</t>
    <rPh sb="3" eb="4">
      <t>ノ</t>
    </rPh>
    <phoneticPr fontId="8"/>
  </si>
  <si>
    <t>　(2) 「予定」・「実績」のいずれかを選択してください。</t>
    <rPh sb="6" eb="8">
      <t>ヨテイ</t>
    </rPh>
    <rPh sb="11" eb="13">
      <t>ジッセキ</t>
    </rPh>
    <rPh sb="20" eb="22">
      <t>センタク</t>
    </rPh>
    <phoneticPr fontId="1"/>
  </si>
  <si>
    <t>利用者延べ数計</t>
    <rPh sb="3" eb="4">
      <t>ノ</t>
    </rPh>
    <rPh sb="6" eb="7">
      <t>ケイ</t>
    </rPh>
    <phoneticPr fontId="8"/>
  </si>
  <si>
    <t>　区分２の延べ利用者数</t>
    <rPh sb="1" eb="3">
      <t>クブン</t>
    </rPh>
    <rPh sb="5" eb="6">
      <t>ノ</t>
    </rPh>
    <rPh sb="7" eb="11">
      <t>リヨウシャスウ</t>
    </rPh>
    <phoneticPr fontId="3"/>
  </si>
  <si>
    <t>　区分３の延べ利用者数</t>
    <rPh sb="1" eb="3">
      <t>クブン</t>
    </rPh>
    <rPh sb="5" eb="6">
      <t>ノ</t>
    </rPh>
    <rPh sb="7" eb="11">
      <t>リヨウシャスウ</t>
    </rPh>
    <phoneticPr fontId="3"/>
  </si>
  <si>
    <t>　区分４の延べ利用者数</t>
    <rPh sb="1" eb="3">
      <t>クブン</t>
    </rPh>
    <rPh sb="5" eb="6">
      <t>ノ</t>
    </rPh>
    <rPh sb="7" eb="11">
      <t>リヨウシャスウ</t>
    </rPh>
    <phoneticPr fontId="3"/>
  </si>
  <si>
    <t>　区分５の延べ利用者数</t>
    <rPh sb="1" eb="3">
      <t>クブン</t>
    </rPh>
    <rPh sb="5" eb="6">
      <t>ノ</t>
    </rPh>
    <rPh sb="7" eb="11">
      <t>リヨウシャスウ</t>
    </rPh>
    <phoneticPr fontId="3"/>
  </si>
  <si>
    <t>　区分６の延べ利用者数</t>
    <rPh sb="1" eb="3">
      <t>クブン</t>
    </rPh>
    <rPh sb="5" eb="6">
      <t>ノ</t>
    </rPh>
    <rPh sb="7" eb="11">
      <t>リヨウシャスウ</t>
    </rPh>
    <phoneticPr fontId="3"/>
  </si>
  <si>
    <t>平均障害支援区分</t>
    <rPh sb="0" eb="2">
      <t>ヘイキン</t>
    </rPh>
    <rPh sb="2" eb="4">
      <t>ショウガイ</t>
    </rPh>
    <rPh sb="4" eb="6">
      <t>シエン</t>
    </rPh>
    <rPh sb="6" eb="8">
      <t>クブン</t>
    </rPh>
    <phoneticPr fontId="8"/>
  </si>
  <si>
    <t xml:space="preserve"> 宿泊型自立訓練の利用者</t>
    <rPh sb="1" eb="4">
      <t>シュクハクガタ</t>
    </rPh>
    <rPh sb="4" eb="8">
      <t>ジリツクンレン</t>
    </rPh>
    <rPh sb="9" eb="12">
      <t>リヨウシャ</t>
    </rPh>
    <phoneticPr fontId="8"/>
  </si>
  <si>
    <t xml:space="preserve"> 宿泊型自立訓練以外の
 利用者</t>
    <rPh sb="1" eb="4">
      <t>シュクハクガタ</t>
    </rPh>
    <rPh sb="4" eb="8">
      <t>ジリツクンレン</t>
    </rPh>
    <rPh sb="8" eb="10">
      <t>イガイ</t>
    </rPh>
    <rPh sb="13" eb="16">
      <t>リヨウシャ</t>
    </rPh>
    <phoneticPr fontId="8"/>
  </si>
  <si>
    <t>職業指導員及び生活支援員</t>
    <rPh sb="0" eb="2">
      <t>ショクギョウ</t>
    </rPh>
    <rPh sb="2" eb="4">
      <t>シドウ</t>
    </rPh>
    <rPh sb="4" eb="5">
      <t>イン</t>
    </rPh>
    <rPh sb="5" eb="6">
      <t>オヨ</t>
    </rPh>
    <rPh sb="7" eb="9">
      <t>セイカツ</t>
    </rPh>
    <rPh sb="9" eb="11">
      <t>シエン</t>
    </rPh>
    <rPh sb="11" eb="12">
      <t>イン</t>
    </rPh>
    <phoneticPr fontId="3"/>
  </si>
  <si>
    <t>就労支援員</t>
  </si>
  <si>
    <t>就労定着支援員</t>
    <rPh sb="0" eb="4">
      <t>シュウロウテイチャク</t>
    </rPh>
    <rPh sb="4" eb="7">
      <t>シエンイン</t>
    </rPh>
    <phoneticPr fontId="3"/>
  </si>
  <si>
    <t>サービス管理責任者
（常勤の場合）</t>
    <rPh sb="4" eb="6">
      <t>カンリ</t>
    </rPh>
    <rPh sb="6" eb="9">
      <t>セキニンシャ</t>
    </rPh>
    <rPh sb="11" eb="13">
      <t>ジョウキン</t>
    </rPh>
    <rPh sb="14" eb="16">
      <t>バアイ</t>
    </rPh>
    <phoneticPr fontId="3"/>
  </si>
  <si>
    <t>サービス管理責任者
（常勤以外の場合）</t>
    <rPh sb="4" eb="6">
      <t>カンリ</t>
    </rPh>
    <rPh sb="6" eb="8">
      <t>セキニン</t>
    </rPh>
    <rPh sb="8" eb="9">
      <t>シャ</t>
    </rPh>
    <rPh sb="11" eb="13">
      <t>ジョウキン</t>
    </rPh>
    <rPh sb="13" eb="15">
      <t>イガイ</t>
    </rPh>
    <rPh sb="16" eb="18">
      <t>バアイ</t>
    </rPh>
    <phoneticPr fontId="3"/>
  </si>
  <si>
    <t>地域生活支援員の数の標準</t>
    <rPh sb="0" eb="7">
      <t>チイキセイカツシエンイン</t>
    </rPh>
    <rPh sb="8" eb="9">
      <t>カズ</t>
    </rPh>
    <rPh sb="10" eb="12">
      <t>ヒョウジュン</t>
    </rPh>
    <phoneticPr fontId="3"/>
  </si>
  <si>
    <t>＜実施する昼間サービス＞※実施するものに「○」を選択してください。</t>
    <rPh sb="1" eb="3">
      <t>ジッシ</t>
    </rPh>
    <rPh sb="5" eb="7">
      <t>チュウカン</t>
    </rPh>
    <rPh sb="13" eb="15">
      <t>ジッシ</t>
    </rPh>
    <rPh sb="24" eb="26">
      <t>センタク</t>
    </rPh>
    <phoneticPr fontId="8"/>
  </si>
  <si>
    <t>生活介護</t>
    <rPh sb="0" eb="4">
      <t>セイカツカイゴ</t>
    </rPh>
    <phoneticPr fontId="3"/>
  </si>
  <si>
    <t>自立訓練（生活訓練）</t>
    <rPh sb="5" eb="7">
      <t>セイカツ</t>
    </rPh>
    <phoneticPr fontId="3"/>
  </si>
  <si>
    <t>就労移行支援</t>
    <rPh sb="0" eb="2">
      <t>シュウロウ</t>
    </rPh>
    <rPh sb="2" eb="4">
      <t>イコウ</t>
    </rPh>
    <rPh sb="4" eb="6">
      <t>シエン</t>
    </rPh>
    <phoneticPr fontId="3"/>
  </si>
  <si>
    <t>就労継続支援B型</t>
    <rPh sb="0" eb="4">
      <t>シュウロウケイゾク</t>
    </rPh>
    <rPh sb="4" eb="6">
      <t>シエン</t>
    </rPh>
    <rPh sb="7" eb="8">
      <t>ガタ</t>
    </rPh>
    <phoneticPr fontId="3"/>
  </si>
  <si>
    <t>４週</t>
  </si>
  <si>
    <t>E</t>
    <phoneticPr fontId="4"/>
  </si>
  <si>
    <t>F</t>
    <phoneticPr fontId="4"/>
  </si>
  <si>
    <t>G</t>
    <phoneticPr fontId="4"/>
  </si>
  <si>
    <t>H</t>
    <phoneticPr fontId="4"/>
  </si>
  <si>
    <t>I</t>
    <phoneticPr fontId="4"/>
  </si>
  <si>
    <t>J</t>
    <phoneticPr fontId="4"/>
  </si>
  <si>
    <t>自立訓練（機能訓練）</t>
    <phoneticPr fontId="3"/>
  </si>
  <si>
    <t>サービス類型</t>
    <rPh sb="4" eb="6">
      <t>ルイケイ</t>
    </rPh>
    <phoneticPr fontId="3"/>
  </si>
  <si>
    <t>実施の有無</t>
    <rPh sb="0" eb="2">
      <t>ジッシ</t>
    </rPh>
    <rPh sb="3" eb="5">
      <t>ウム</t>
    </rPh>
    <phoneticPr fontId="3"/>
  </si>
  <si>
    <t>当該サービスを利用する利用者の数</t>
    <rPh sb="0" eb="2">
      <t>トウガイ</t>
    </rPh>
    <rPh sb="7" eb="9">
      <t>リヨウ</t>
    </rPh>
    <rPh sb="11" eb="14">
      <t>リヨウシャ</t>
    </rPh>
    <rPh sb="15" eb="16">
      <t>カズ</t>
    </rPh>
    <phoneticPr fontId="3"/>
  </si>
  <si>
    <t>生活支援員及び看護職員（生活訓練を実施する場合）</t>
    <rPh sb="0" eb="5">
      <t>セイカツシエンイン</t>
    </rPh>
    <rPh sb="5" eb="6">
      <t>オヨ</t>
    </rPh>
    <rPh sb="12" eb="14">
      <t>セイカツ</t>
    </rPh>
    <rPh sb="14" eb="16">
      <t>クンレン</t>
    </rPh>
    <rPh sb="17" eb="19">
      <t>ジッシ</t>
    </rPh>
    <rPh sb="21" eb="23">
      <t>バアイ</t>
    </rPh>
    <phoneticPr fontId="3"/>
  </si>
  <si>
    <t>職業指導員及び生活支援員（就労移行支援を実施する場合）</t>
    <rPh sb="0" eb="2">
      <t>ショクギョウ</t>
    </rPh>
    <rPh sb="2" eb="4">
      <t>シドウ</t>
    </rPh>
    <rPh sb="4" eb="5">
      <t>イン</t>
    </rPh>
    <rPh sb="5" eb="6">
      <t>オヨ</t>
    </rPh>
    <rPh sb="7" eb="9">
      <t>セイカツ</t>
    </rPh>
    <rPh sb="9" eb="11">
      <t>シエン</t>
    </rPh>
    <rPh sb="11" eb="12">
      <t>イン</t>
    </rPh>
    <rPh sb="13" eb="15">
      <t>シュウロウ</t>
    </rPh>
    <rPh sb="15" eb="17">
      <t>イコウ</t>
    </rPh>
    <rPh sb="17" eb="19">
      <t>シエン</t>
    </rPh>
    <rPh sb="20" eb="22">
      <t>ジッシ</t>
    </rPh>
    <rPh sb="24" eb="26">
      <t>バアイ</t>
    </rPh>
    <phoneticPr fontId="3"/>
  </si>
  <si>
    <t>就労支援員（就労移行支援を実施する場合）</t>
    <rPh sb="0" eb="2">
      <t>シュウロウ</t>
    </rPh>
    <rPh sb="2" eb="4">
      <t>シエン</t>
    </rPh>
    <rPh sb="4" eb="5">
      <t>イン</t>
    </rPh>
    <rPh sb="6" eb="8">
      <t>シュウロウ</t>
    </rPh>
    <rPh sb="8" eb="10">
      <t>イコウ</t>
    </rPh>
    <rPh sb="10" eb="12">
      <t>シエン</t>
    </rPh>
    <rPh sb="13" eb="15">
      <t>ジッシ</t>
    </rPh>
    <rPh sb="17" eb="19">
      <t>バアイ</t>
    </rPh>
    <phoneticPr fontId="3"/>
  </si>
  <si>
    <t>職業指導員及び生活支援員（就労継続支援B型を実施する場合）</t>
    <rPh sb="0" eb="2">
      <t>ショクギョウ</t>
    </rPh>
    <rPh sb="2" eb="4">
      <t>シドウ</t>
    </rPh>
    <rPh sb="4" eb="5">
      <t>イン</t>
    </rPh>
    <rPh sb="5" eb="6">
      <t>オヨ</t>
    </rPh>
    <rPh sb="7" eb="9">
      <t>セイカツ</t>
    </rPh>
    <rPh sb="9" eb="11">
      <t>シエン</t>
    </rPh>
    <rPh sb="11" eb="12">
      <t>イン</t>
    </rPh>
    <rPh sb="13" eb="15">
      <t>シュウロウ</t>
    </rPh>
    <rPh sb="15" eb="17">
      <t>ケイゾク</t>
    </rPh>
    <rPh sb="17" eb="19">
      <t>シエン</t>
    </rPh>
    <rPh sb="20" eb="21">
      <t>ガタ</t>
    </rPh>
    <rPh sb="22" eb="24">
      <t>ジッシ</t>
    </rPh>
    <rPh sb="26" eb="28">
      <t>バアイ</t>
    </rPh>
    <phoneticPr fontId="3"/>
  </si>
  <si>
    <t>＜前６か月の平均値＞※新規申請の場合は推定数を記載ください。</t>
    <rPh sb="1" eb="2">
      <t>ゼン</t>
    </rPh>
    <rPh sb="4" eb="5">
      <t>ゲツ</t>
    </rPh>
    <rPh sb="6" eb="9">
      <t>ヘイキンチ</t>
    </rPh>
    <rPh sb="11" eb="13">
      <t>シンキ</t>
    </rPh>
    <rPh sb="13" eb="15">
      <t>シンセイ</t>
    </rPh>
    <rPh sb="16" eb="18">
      <t>バアイ</t>
    </rPh>
    <rPh sb="19" eb="22">
      <t>スイテイスウ</t>
    </rPh>
    <rPh sb="23" eb="25">
      <t>キサイ</t>
    </rPh>
    <phoneticPr fontId="8"/>
  </si>
  <si>
    <t>障害者</t>
    <rPh sb="0" eb="3">
      <t>ショウガイシャ</t>
    </rPh>
    <phoneticPr fontId="8"/>
  </si>
  <si>
    <t>障害児</t>
    <rPh sb="0" eb="3">
      <t>ショウガイジ</t>
    </rPh>
    <phoneticPr fontId="4"/>
  </si>
  <si>
    <t>相談支援専門員の数の標準</t>
    <rPh sb="0" eb="2">
      <t>ソウダン</t>
    </rPh>
    <rPh sb="2" eb="7">
      <t>シエンセンモンイン</t>
    </rPh>
    <rPh sb="8" eb="9">
      <t>カズ</t>
    </rPh>
    <rPh sb="10" eb="12">
      <t>ヒョウジュン</t>
    </rPh>
    <phoneticPr fontId="8"/>
  </si>
  <si>
    <t>短期入所・併設型</t>
    <rPh sb="0" eb="2">
      <t>タンキ</t>
    </rPh>
    <rPh sb="2" eb="4">
      <t>ニュウショ</t>
    </rPh>
    <rPh sb="5" eb="8">
      <t>ヘイセツガタ</t>
    </rPh>
    <phoneticPr fontId="8"/>
  </si>
  <si>
    <t>短期入所・空床利用型</t>
    <rPh sb="0" eb="2">
      <t>タンキ</t>
    </rPh>
    <rPh sb="2" eb="4">
      <t>ニュウショ</t>
    </rPh>
    <rPh sb="5" eb="7">
      <t>クウショウ</t>
    </rPh>
    <rPh sb="7" eb="10">
      <t>リヨウガタ</t>
    </rPh>
    <phoneticPr fontId="8"/>
  </si>
  <si>
    <t>短期入所・単独型</t>
    <rPh sb="0" eb="2">
      <t>タンキ</t>
    </rPh>
    <rPh sb="2" eb="4">
      <t>ニュウショ</t>
    </rPh>
    <rPh sb="5" eb="8">
      <t>タンドクガタ</t>
    </rPh>
    <phoneticPr fontId="8"/>
  </si>
  <si>
    <t>共同生活援助・介護サービス包括型</t>
    <rPh sb="0" eb="2">
      <t>キョウドウ</t>
    </rPh>
    <rPh sb="2" eb="4">
      <t>セイカツ</t>
    </rPh>
    <rPh sb="4" eb="6">
      <t>エンジョ</t>
    </rPh>
    <phoneticPr fontId="8"/>
  </si>
  <si>
    <t>共同生活援助・外部サービス利用型</t>
    <rPh sb="0" eb="2">
      <t>キョウドウ</t>
    </rPh>
    <rPh sb="2" eb="4">
      <t>セイカツ</t>
    </rPh>
    <rPh sb="4" eb="6">
      <t>エンジョ</t>
    </rPh>
    <phoneticPr fontId="8"/>
  </si>
  <si>
    <t>共同生活援助・日中サービス支援型</t>
    <rPh sb="0" eb="2">
      <t>キョウドウ</t>
    </rPh>
    <rPh sb="2" eb="4">
      <t>セイカツ</t>
    </rPh>
    <rPh sb="4" eb="6">
      <t>エンジョ</t>
    </rPh>
    <phoneticPr fontId="8"/>
  </si>
  <si>
    <t>嘱託医</t>
    <rPh sb="0" eb="2">
      <t>ショクタク</t>
    </rPh>
    <phoneticPr fontId="3"/>
  </si>
  <si>
    <t>栄養士</t>
    <rPh sb="0" eb="3">
      <t>エイヨウシ</t>
    </rPh>
    <phoneticPr fontId="3"/>
  </si>
  <si>
    <t>調理員</t>
    <rPh sb="0" eb="3">
      <t>チョウリイン</t>
    </rPh>
    <phoneticPr fontId="3"/>
  </si>
  <si>
    <t>児童発達支援・児童発達支援センターであるもの</t>
    <rPh sb="0" eb="6">
      <t>ジドウハッタツシエン</t>
    </rPh>
    <rPh sb="7" eb="11">
      <t>ジドウハッタツ</t>
    </rPh>
    <rPh sb="11" eb="13">
      <t>シエン</t>
    </rPh>
    <phoneticPr fontId="3"/>
  </si>
  <si>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</si>
  <si>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＜主な対象者及び障害児の数＞</t>
    <rPh sb="1" eb="2">
      <t>オモ</t>
    </rPh>
    <rPh sb="3" eb="5">
      <t>タイショウ</t>
    </rPh>
    <rPh sb="5" eb="6">
      <t>シャ</t>
    </rPh>
    <rPh sb="6" eb="7">
      <t>オヨ</t>
    </rPh>
    <rPh sb="8" eb="11">
      <t>ショウガイジ</t>
    </rPh>
    <rPh sb="12" eb="13">
      <t>カズ</t>
    </rPh>
    <phoneticPr fontId="8"/>
  </si>
  <si>
    <t>主として知的障害のある児童を入所させる福祉型障害児入所施設</t>
  </si>
  <si>
    <t>主な対象者の区分</t>
    <rPh sb="0" eb="1">
      <t>オモ</t>
    </rPh>
    <rPh sb="2" eb="5">
      <t>タイショウシャ</t>
    </rPh>
    <rPh sb="6" eb="8">
      <t>クブン</t>
    </rPh>
    <phoneticPr fontId="3"/>
  </si>
  <si>
    <t>障害児の数</t>
    <rPh sb="0" eb="3">
      <t>ショウガイジ</t>
    </rPh>
    <rPh sb="4" eb="5">
      <t>カズ</t>
    </rPh>
    <phoneticPr fontId="3"/>
  </si>
  <si>
    <t>児童指導員及び保育士</t>
    <rPh sb="0" eb="2">
      <t>ジドウ</t>
    </rPh>
    <rPh sb="2" eb="5">
      <t>シドウイン</t>
    </rPh>
    <rPh sb="5" eb="6">
      <t>オヨ</t>
    </rPh>
    <rPh sb="7" eb="10">
      <t>ホイクシ</t>
    </rPh>
    <phoneticPr fontId="3"/>
  </si>
  <si>
    <t>心理担当職員</t>
    <rPh sb="0" eb="6">
      <t>シンリタントウショクイン</t>
    </rPh>
    <phoneticPr fontId="3"/>
  </si>
  <si>
    <t>主として盲ろうあ児を入所させる福祉型障害児入所施設</t>
    <phoneticPr fontId="3"/>
  </si>
  <si>
    <t>障害児である乳幼児の数</t>
    <rPh sb="0" eb="3">
      <t>ショウガイジ</t>
    </rPh>
    <rPh sb="6" eb="9">
      <t>ニュウヨウジ</t>
    </rPh>
    <rPh sb="10" eb="11">
      <t>カズ</t>
    </rPh>
    <phoneticPr fontId="3"/>
  </si>
  <si>
    <t>障害児である少年の数</t>
    <rPh sb="0" eb="3">
      <t>ショウガイジ</t>
    </rPh>
    <rPh sb="6" eb="8">
      <t>ショウネン</t>
    </rPh>
    <rPh sb="9" eb="10">
      <t>カズ</t>
    </rPh>
    <phoneticPr fontId="3"/>
  </si>
  <si>
    <t>理学療法士又は作業療法士</t>
    <rPh sb="0" eb="5">
      <t>リガクリョウホウシ</t>
    </rPh>
    <rPh sb="5" eb="6">
      <t>マタ</t>
    </rPh>
    <rPh sb="7" eb="12">
      <t>サギョウリョウホウシ</t>
    </rPh>
    <phoneticPr fontId="3"/>
  </si>
  <si>
    <t>職業指導員</t>
    <rPh sb="0" eb="5">
      <t>ショクギョウシドウイン</t>
    </rPh>
    <phoneticPr fontId="3"/>
  </si>
  <si>
    <t>相談支援員</t>
    <rPh sb="0" eb="2">
      <t>ソウダン</t>
    </rPh>
    <rPh sb="2" eb="5">
      <t>シエンイン</t>
    </rPh>
    <phoneticPr fontId="3"/>
  </si>
  <si>
    <t>合計</t>
    <rPh sb="0" eb="2">
      <t>ゴウケイ</t>
    </rPh>
    <phoneticPr fontId="4"/>
  </si>
  <si>
    <t>（平均利用者数）</t>
    <phoneticPr fontId="4"/>
  </si>
  <si>
    <t>利用者数（通院等乗降介助以外）</t>
    <rPh sb="0" eb="3">
      <t>リヨウシャ</t>
    </rPh>
    <rPh sb="3" eb="4">
      <t>スウ</t>
    </rPh>
    <phoneticPr fontId="4"/>
  </si>
  <si>
    <t>利用者数（通院等乗降介助）</t>
    <rPh sb="0" eb="3">
      <t>リヨウシャ</t>
    </rPh>
    <rPh sb="3" eb="4">
      <t>スウ</t>
    </rPh>
    <phoneticPr fontId="4"/>
  </si>
  <si>
    <t>（新規申請の場合は推定数）</t>
    <phoneticPr fontId="4"/>
  </si>
  <si>
    <t>※通院等乗降介助のみの利用者については1人0.1人換算</t>
    <rPh sb="1" eb="8">
      <t>ツウイントウジョウコウカイジョ</t>
    </rPh>
    <rPh sb="11" eb="14">
      <t>リヨウシャ</t>
    </rPh>
    <rPh sb="20" eb="21">
      <t>ニン</t>
    </rPh>
    <rPh sb="24" eb="25">
      <t>ニン</t>
    </rPh>
    <rPh sb="25" eb="27">
      <t>カンサン</t>
    </rPh>
    <phoneticPr fontId="4"/>
  </si>
  <si>
    <t>※事業所における待機時間や移動時間については、サービス提供時間から除く。</t>
    <rPh sb="1" eb="4">
      <t>ジギョウショ</t>
    </rPh>
    <rPh sb="8" eb="10">
      <t>タイキ</t>
    </rPh>
    <rPh sb="10" eb="12">
      <t>ジカン</t>
    </rPh>
    <rPh sb="13" eb="15">
      <t>イドウ</t>
    </rPh>
    <rPh sb="15" eb="17">
      <t>ジカン</t>
    </rPh>
    <rPh sb="27" eb="29">
      <t>テイキョウ</t>
    </rPh>
    <rPh sb="29" eb="31">
      <t>ジカン</t>
    </rPh>
    <rPh sb="33" eb="34">
      <t>ノゾ</t>
    </rPh>
    <phoneticPr fontId="3"/>
  </si>
  <si>
    <t>（平均利用者数）</t>
    <phoneticPr fontId="3"/>
  </si>
  <si>
    <t>利用者数</t>
    <rPh sb="0" eb="3">
      <t>リヨウシャ</t>
    </rPh>
    <rPh sb="3" eb="4">
      <t>スウ</t>
    </rPh>
    <phoneticPr fontId="4"/>
  </si>
  <si>
    <t>言語聴覚士</t>
    <rPh sb="0" eb="2">
      <t>ゲンゴ</t>
    </rPh>
    <rPh sb="2" eb="5">
      <t>チョウカクシ</t>
    </rPh>
    <phoneticPr fontId="3"/>
  </si>
  <si>
    <t>就労継続支援Ａ型・Ｂ型</t>
    <rPh sb="0" eb="2">
      <t>シュウロウ</t>
    </rPh>
    <rPh sb="2" eb="4">
      <t>ケイゾク</t>
    </rPh>
    <rPh sb="4" eb="6">
      <t>シエン</t>
    </rPh>
    <rPh sb="7" eb="8">
      <t>ガタ</t>
    </rPh>
    <rPh sb="10" eb="11">
      <t>ガタ</t>
    </rPh>
    <phoneticPr fontId="8"/>
  </si>
  <si>
    <t>認定指定就労移行支援</t>
    <rPh sb="0" eb="2">
      <t>ニンテイ</t>
    </rPh>
    <rPh sb="2" eb="4">
      <t>シテイ</t>
    </rPh>
    <rPh sb="4" eb="6">
      <t>シュウロウ</t>
    </rPh>
    <rPh sb="6" eb="8">
      <t>イコウ</t>
    </rPh>
    <rPh sb="8" eb="10">
      <t>シエン</t>
    </rPh>
    <phoneticPr fontId="8"/>
  </si>
  <si>
    <t>　区分１以下の延べ利用者数</t>
    <rPh sb="1" eb="3">
      <t>クブン</t>
    </rPh>
    <rPh sb="4" eb="6">
      <t>イカ</t>
    </rPh>
    <rPh sb="7" eb="8">
      <t>ノ</t>
    </rPh>
    <rPh sb="9" eb="13">
      <t>リヨウシャスウ</t>
    </rPh>
    <phoneticPr fontId="3"/>
  </si>
  <si>
    <t>個人居宅介護利用者数</t>
    <rPh sb="0" eb="2">
      <t>コジン</t>
    </rPh>
    <rPh sb="2" eb="4">
      <t>キョタク</t>
    </rPh>
    <rPh sb="4" eb="6">
      <t>カイゴ</t>
    </rPh>
    <rPh sb="6" eb="9">
      <t>リヨウシャ</t>
    </rPh>
    <rPh sb="9" eb="10">
      <t>スウ</t>
    </rPh>
    <phoneticPr fontId="3"/>
  </si>
  <si>
    <t>個人居宅介護利用者数</t>
    <rPh sb="0" eb="2">
      <t>コジン</t>
    </rPh>
    <rPh sb="9" eb="10">
      <t>スウ</t>
    </rPh>
    <phoneticPr fontId="3"/>
  </si>
  <si>
    <t>○</t>
  </si>
  <si>
    <t>職種⑩</t>
    <phoneticPr fontId="3"/>
  </si>
  <si>
    <t>E</t>
    <phoneticPr fontId="3"/>
  </si>
  <si>
    <t>（平均利用者数）</t>
  </si>
  <si>
    <t>重度訪問介護</t>
    <rPh sb="0" eb="2">
      <t>ジュウド</t>
    </rPh>
    <rPh sb="2" eb="4">
      <t>ホウモン</t>
    </rPh>
    <rPh sb="4" eb="6">
      <t>カイゴ</t>
    </rPh>
    <phoneticPr fontId="3"/>
  </si>
  <si>
    <t>同行援護</t>
    <rPh sb="0" eb="2">
      <t>ドウコウ</t>
    </rPh>
    <rPh sb="2" eb="4">
      <t>エンゴ</t>
    </rPh>
    <phoneticPr fontId="3"/>
  </si>
  <si>
    <t>行動援護</t>
    <rPh sb="0" eb="4">
      <t>コウドウエンゴ</t>
    </rPh>
    <phoneticPr fontId="3"/>
  </si>
  <si>
    <t>居宅介護</t>
  </si>
  <si>
    <t>居宅介護</t>
    <phoneticPr fontId="8"/>
  </si>
  <si>
    <t>個人居宅介護
利用者数平均</t>
    <rPh sb="11" eb="13">
      <t>ヘイキン</t>
    </rPh>
    <phoneticPr fontId="3"/>
  </si>
  <si>
    <t>看護職員、理学療法士、作業療法士又は言語聴覚士及び生活支援員</t>
    <rPh sb="0" eb="4">
      <t>カンゴショクイン</t>
    </rPh>
    <phoneticPr fontId="3"/>
  </si>
  <si>
    <t>看護職員、理学療法士、作業療法士又は言語聴覚士及び生活支援員</t>
    <rPh sb="0" eb="2">
      <t>カンゴ</t>
    </rPh>
    <rPh sb="2" eb="4">
      <t>ショクイン</t>
    </rPh>
    <rPh sb="5" eb="7">
      <t>リガク</t>
    </rPh>
    <rPh sb="7" eb="10">
      <t>リョウホウシ</t>
    </rPh>
    <rPh sb="11" eb="13">
      <t>サギョウ</t>
    </rPh>
    <rPh sb="13" eb="16">
      <t>リョウホウシ</t>
    </rPh>
    <rPh sb="16" eb="17">
      <t>マタ</t>
    </rPh>
    <rPh sb="18" eb="20">
      <t>ゲンゴ</t>
    </rPh>
    <rPh sb="20" eb="23">
      <t>チョウカクシ</t>
    </rPh>
    <rPh sb="23" eb="24">
      <t>オヨ</t>
    </rPh>
    <rPh sb="25" eb="27">
      <t>セイカツ</t>
    </rPh>
    <rPh sb="27" eb="29">
      <t>シエン</t>
    </rPh>
    <rPh sb="29" eb="30">
      <t>イン</t>
    </rPh>
    <phoneticPr fontId="3"/>
  </si>
  <si>
    <t>＜生活介護に係る前年度の平均値＞※新規申請の場合は推定数を記載ください。</t>
    <rPh sb="1" eb="3">
      <t>セイカツ</t>
    </rPh>
    <rPh sb="3" eb="5">
      <t>カイゴ</t>
    </rPh>
    <rPh sb="6" eb="7">
      <t>カカ</t>
    </rPh>
    <rPh sb="8" eb="9">
      <t>ゼン</t>
    </rPh>
    <rPh sb="9" eb="11">
      <t>ネンド</t>
    </rPh>
    <rPh sb="12" eb="15">
      <t>ヘイキンチ</t>
    </rPh>
    <rPh sb="17" eb="19">
      <t>シンキ</t>
    </rPh>
    <rPh sb="19" eb="21">
      <t>シンセイ</t>
    </rPh>
    <rPh sb="22" eb="24">
      <t>バアイ</t>
    </rPh>
    <rPh sb="25" eb="28">
      <t>スイテイスウ</t>
    </rPh>
    <rPh sb="29" eb="31">
      <t>キサイ</t>
    </rPh>
    <phoneticPr fontId="8"/>
  </si>
  <si>
    <t>看護職員、理学療法士、作業療法士又は言語聴覚士及び生活支援員（生活介護を実施する場合）</t>
    <rPh sb="0" eb="2">
      <t>カンゴ</t>
    </rPh>
    <rPh sb="2" eb="4">
      <t>ショクイン</t>
    </rPh>
    <rPh sb="5" eb="7">
      <t>リガク</t>
    </rPh>
    <rPh sb="7" eb="10">
      <t>リョウホウシ</t>
    </rPh>
    <rPh sb="11" eb="13">
      <t>サギョウ</t>
    </rPh>
    <rPh sb="13" eb="16">
      <t>リョウホウシ</t>
    </rPh>
    <rPh sb="16" eb="17">
      <t>マタ</t>
    </rPh>
    <rPh sb="18" eb="20">
      <t>ゲンゴ</t>
    </rPh>
    <rPh sb="20" eb="23">
      <t>チョウカクシ</t>
    </rPh>
    <rPh sb="23" eb="24">
      <t>オヨ</t>
    </rPh>
    <rPh sb="25" eb="27">
      <t>セイカツ</t>
    </rPh>
    <rPh sb="27" eb="29">
      <t>シエン</t>
    </rPh>
    <rPh sb="29" eb="30">
      <t>イン</t>
    </rPh>
    <rPh sb="31" eb="35">
      <t>セイカツカイゴ</t>
    </rPh>
    <rPh sb="36" eb="38">
      <t>ジッシ</t>
    </rPh>
    <rPh sb="40" eb="42">
      <t>バアイ</t>
    </rPh>
    <phoneticPr fontId="3"/>
  </si>
  <si>
    <t>看護職員、理学療法士、作業療法士又は言語聴覚士及び生活支援員（機能訓練を実施する場合）</t>
    <rPh sb="16" eb="17">
      <t>マタ</t>
    </rPh>
    <rPh sb="18" eb="20">
      <t>ゲンゴ</t>
    </rPh>
    <rPh sb="20" eb="23">
      <t>チョウカクシ</t>
    </rPh>
    <rPh sb="31" eb="35">
      <t>キノウクンレン</t>
    </rPh>
    <rPh sb="36" eb="38">
      <t>ジッシ</t>
    </rPh>
    <rPh sb="40" eb="42">
      <t>バアイ</t>
    </rPh>
    <phoneticPr fontId="3"/>
  </si>
  <si>
    <t>夜間支援従事者</t>
    <rPh sb="0" eb="2">
      <t>ヤカン</t>
    </rPh>
    <rPh sb="2" eb="4">
      <t>シエン</t>
    </rPh>
    <rPh sb="4" eb="7">
      <t>ジュウジシャ</t>
    </rPh>
    <phoneticPr fontId="3"/>
  </si>
  <si>
    <t>夜間支援従事者</t>
    <rPh sb="0" eb="7">
      <t>ヤカンシエンジュウジシャ</t>
    </rPh>
    <phoneticPr fontId="3"/>
  </si>
  <si>
    <t>所要時間５時間未満の利用者数</t>
    <rPh sb="0" eb="2">
      <t>ショヨウ</t>
    </rPh>
    <rPh sb="2" eb="4">
      <t>ジカン</t>
    </rPh>
    <rPh sb="5" eb="7">
      <t>ジカン</t>
    </rPh>
    <rPh sb="7" eb="9">
      <t>ミマン</t>
    </rPh>
    <rPh sb="10" eb="13">
      <t>リヨウシャ</t>
    </rPh>
    <rPh sb="13" eb="14">
      <t>スウ</t>
    </rPh>
    <phoneticPr fontId="3"/>
  </si>
  <si>
    <t>所要時間５時間以上７時間未満の
利用者数</t>
    <rPh sb="0" eb="2">
      <t>ショヨウ</t>
    </rPh>
    <rPh sb="2" eb="4">
      <t>ジカン</t>
    </rPh>
    <rPh sb="5" eb="7">
      <t>ジカン</t>
    </rPh>
    <rPh sb="7" eb="9">
      <t>イジョウ</t>
    </rPh>
    <rPh sb="10" eb="12">
      <t>ジカン</t>
    </rPh>
    <rPh sb="12" eb="14">
      <t>ミマン</t>
    </rPh>
    <rPh sb="16" eb="19">
      <t>リヨウシャ</t>
    </rPh>
    <rPh sb="19" eb="20">
      <t>スウ</t>
    </rPh>
    <phoneticPr fontId="3"/>
  </si>
  <si>
    <t>(※)利用者延べ数の内数を記載してください。所要時間は、送迎や障害特性等による配慮事項を含む、個別支援計画に位置付けられた標準的な時間を指します。</t>
    <phoneticPr fontId="3"/>
  </si>
  <si>
    <t>　(8) 申請する事業に係る従業者（管理者を含む。）の1ヶ月分の勤務時間を入力してください。常勤の職員が休暇を取得する場合は、「休」と入力してください。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6" eb="48">
      <t>ジョウキン</t>
    </rPh>
    <rPh sb="49" eb="51">
      <t>ショクイン</t>
    </rPh>
    <rPh sb="52" eb="54">
      <t>キュウカ</t>
    </rPh>
    <rPh sb="55" eb="57">
      <t>シュトク</t>
    </rPh>
    <rPh sb="59" eb="61">
      <t>バアイ</t>
    </rPh>
    <rPh sb="64" eb="65">
      <t>ヤス</t>
    </rPh>
    <rPh sb="67" eb="69">
      <t>ニュウリョク</t>
    </rPh>
    <phoneticPr fontId="1"/>
  </si>
  <si>
    <t>　(8) 申請する事業に係る従業者（管理者を含む。）の1ヶ月分の勤務時間を入力してください。常勤の職員が休暇を取得する場合は、「休」と入力してください。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</si>
  <si>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サービス提供時間が450時間又はその端数を増すごとに1人以上</t>
    <phoneticPr fontId="3"/>
  </si>
  <si>
    <t>従業者数が10人又はその端数を増すごとに1人以上</t>
    <phoneticPr fontId="3"/>
  </si>
  <si>
    <t>利用者数が40人又はその端数を増すごとに1人以上</t>
    <phoneticPr fontId="3"/>
  </si>
  <si>
    <t>各区分の値とそれに基づく配置数</t>
    <phoneticPr fontId="3"/>
  </si>
  <si>
    <t>常勤換算方法によらない場合</t>
    <phoneticPr fontId="3"/>
  </si>
  <si>
    <t>常勤換算方法による場合</t>
  </si>
  <si>
    <t>次の条件を満たす場合は「○」を選択→</t>
    <rPh sb="0" eb="1">
      <t>ツギ</t>
    </rPh>
    <rPh sb="2" eb="4">
      <t>ジョウケン</t>
    </rPh>
    <rPh sb="5" eb="6">
      <t>ミ</t>
    </rPh>
    <rPh sb="8" eb="10">
      <t>バアイ</t>
    </rPh>
    <rPh sb="15" eb="17">
      <t>センタク</t>
    </rPh>
    <phoneticPr fontId="3"/>
  </si>
  <si>
    <t>①常勤のサービス提供責任者を３人以上配置</t>
    <phoneticPr fontId="3"/>
  </si>
  <si>
    <t>②サービス提供責任者の業務に主として従事する者を1人以上配置</t>
    <phoneticPr fontId="3"/>
  </si>
  <si>
    <t>③サービス提供責任者が行う業務が効率的に行われている</t>
    <phoneticPr fontId="3"/>
  </si>
  <si>
    <t>サービス提供時間が1000時間又はその端数を増すごとに1人以上</t>
    <phoneticPr fontId="3"/>
  </si>
  <si>
    <t>従業者数が20人又はその端数を増すごとに1人以上</t>
    <phoneticPr fontId="3"/>
  </si>
  <si>
    <t>利用者数が10人又はその端数を増すごとに1人以上</t>
    <phoneticPr fontId="3"/>
  </si>
  <si>
    <t>(2)-2　定員</t>
    <rPh sb="6" eb="8">
      <t>テイイン</t>
    </rPh>
    <phoneticPr fontId="3"/>
  </si>
  <si>
    <t>その他</t>
    <rPh sb="2" eb="3">
      <t>タ</t>
    </rPh>
    <phoneticPr fontId="3"/>
  </si>
  <si>
    <t>　(2) -2　定員数を入力してください。</t>
    <rPh sb="8" eb="11">
      <t>テイインスウ</t>
    </rPh>
    <rPh sb="12" eb="14">
      <t>ニュウリョク</t>
    </rPh>
    <phoneticPr fontId="3"/>
  </si>
  <si>
    <t>B</t>
    <phoneticPr fontId="3"/>
  </si>
  <si>
    <t>その他職員</t>
    <rPh sb="2" eb="3">
      <t>タ</t>
    </rPh>
    <rPh sb="3" eb="5">
      <t>ショクイン</t>
    </rPh>
    <phoneticPr fontId="3"/>
  </si>
  <si>
    <t xml:space="preserve"> 　　 保有資格を全て記入するのではなく、人員基準・加配加算上、求められる資格等を入力してください。</t>
    <rPh sb="4" eb="6">
      <t>ホユウ</t>
    </rPh>
    <rPh sb="6" eb="8">
      <t>シカク</t>
    </rPh>
    <rPh sb="9" eb="10">
      <t>スベ</t>
    </rPh>
    <rPh sb="11" eb="13">
      <t>キニュウ</t>
    </rPh>
    <rPh sb="21" eb="23">
      <t>ジンイン</t>
    </rPh>
    <rPh sb="23" eb="25">
      <t>キジュン</t>
    </rPh>
    <rPh sb="30" eb="31">
      <t>ジョウ</t>
    </rPh>
    <rPh sb="32" eb="33">
      <t>モト</t>
    </rPh>
    <rPh sb="37" eb="39">
      <t>シカク</t>
    </rPh>
    <rPh sb="39" eb="40">
      <t>トウ</t>
    </rPh>
    <rPh sb="41" eb="43">
      <t>ニュウリョク</t>
    </rPh>
    <phoneticPr fontId="1"/>
  </si>
  <si>
    <t xml:space="preserve"> 　　 保有資格を全て記入するのではなく、人員基準・加配加算上、求められる資格等を入力してください。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</si>
</sst>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0.0_ "/>
    <numFmt numFmtId="177" formatCode="[$-409]d;@"/>
    <numFmt numFmtId="178" formatCode="aaa"/>
    <numFmt numFmtId="179" formatCode="[$-409]d&quot;月&quot;"/>
    <numFmt numFmtId="180" formatCode="0&quot;月&quot;"/>
  </numFmts>
  <fonts count="30" x14ac:knownFonts="1">
    <font>
      <sz val="11"/>
      <color theme="1"/>
      <name val="游ゴシック"/>
      <family val="3"/>
      <charset val="128"/>
      <scheme val="minor"/>
    </font>
    <font>
      <sz val="10"/>
      <color indexed="8"/>
      <name val="ＭＳ ゴシック"/>
      <family val="3"/>
      <charset val="128"/>
    </font>
    <font>
      <sz val="10"/>
      <name val="ＭＳ ゴシック"/>
      <family val="3"/>
      <charset val="128"/>
    </font>
    <font>
      <sz val="6"/>
      <name val="游ゴシック"/>
      <family val="3"/>
      <charset val="128"/>
    </font>
    <font>
      <sz val="6"/>
      <name val="ＭＳ ゴシック"/>
      <family val="3"/>
      <charset val="128"/>
    </font>
    <font>
      <sz val="9"/>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2"/>
      <name val="ＭＳ ゴシック"/>
      <family val="3"/>
      <charset val="128"/>
    </font>
    <font>
      <sz val="11"/>
      <name val="ＭＳ ゴシック"/>
      <family val="3"/>
      <charset val="128"/>
    </font>
    <font>
      <sz val="8"/>
      <name val="ＭＳ ゴシック"/>
      <family val="3"/>
      <charset val="128"/>
    </font>
    <font>
      <u/>
      <sz val="9"/>
      <name val="ＭＳ ゴシック"/>
      <family val="3"/>
      <charset val="128"/>
    </font>
    <font>
      <b/>
      <u/>
      <sz val="9"/>
      <name val="ＭＳ ゴシック"/>
      <family val="3"/>
      <charset val="128"/>
    </font>
    <font>
      <b/>
      <sz val="9"/>
      <name val="ＭＳ ゴシック"/>
      <family val="3"/>
      <charset val="128"/>
    </font>
    <font>
      <b/>
      <sz val="11"/>
      <name val="ＭＳ ゴシック"/>
      <family val="3"/>
      <charset val="128"/>
    </font>
    <font>
      <sz val="10"/>
      <color theme="1"/>
      <name val="ＭＳ ゴシック"/>
      <family val="3"/>
      <charset val="128"/>
    </font>
    <font>
      <sz val="11"/>
      <color theme="1"/>
      <name val="ＭＳ ゴシック"/>
      <family val="3"/>
      <charset val="128"/>
    </font>
    <font>
      <sz val="10"/>
      <color theme="0"/>
      <name val="ＭＳ ゴシック"/>
      <family val="3"/>
      <charset val="128"/>
    </font>
    <font>
      <sz val="10"/>
      <color theme="1"/>
      <name val="游ゴシック"/>
      <family val="3"/>
      <charset val="128"/>
      <scheme val="minor"/>
    </font>
    <font>
      <sz val="9"/>
      <color theme="0"/>
      <name val="ＭＳ ゴシック"/>
      <family val="3"/>
      <charset val="128"/>
    </font>
    <font>
      <sz val="12"/>
      <color rgb="FFFF0000"/>
      <name val="ＭＳ ゴシック"/>
      <family val="3"/>
      <charset val="128"/>
    </font>
    <font>
      <sz val="11"/>
      <color rgb="FFFF0000"/>
      <name val="游ゴシック"/>
      <family val="3"/>
      <charset val="128"/>
      <scheme val="minor"/>
    </font>
    <font>
      <sz val="9"/>
      <color theme="1"/>
      <name val="ＭＳ ゴシック"/>
      <family val="3"/>
      <charset val="128"/>
    </font>
    <font>
      <sz val="11"/>
      <name val="游ゴシック"/>
      <family val="3"/>
      <charset val="128"/>
      <scheme val="minor"/>
    </font>
    <font>
      <sz val="7"/>
      <name val="ＭＳ ゴシック"/>
      <family val="3"/>
      <charset val="128"/>
    </font>
    <font>
      <sz val="9"/>
      <color rgb="FFFF0000"/>
      <name val="ＭＳ ゴシック"/>
      <family val="3"/>
      <charset val="128"/>
    </font>
  </fonts>
  <fills count="9">
    <fill>
      <patternFill patternType="none"/>
    </fill>
    <fill>
      <patternFill patternType="gray125"/>
    </fill>
    <fill>
      <patternFill patternType="solid">
        <fgColor indexed="2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theme="0"/>
        <bgColor indexed="64"/>
      </patternFill>
    </fill>
  </fills>
  <borders count="56">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0">
    <xf numFmtId="0" fontId="0" fillId="0" borderId="0">
      <alignment vertical="center"/>
    </xf>
    <xf numFmtId="0" fontId="6" fillId="0" borderId="0"/>
    <xf numFmtId="6" fontId="6" fillId="0" borderId="0" applyFont="0" applyFill="0" applyBorder="0" applyAlignment="0" applyProtection="0"/>
    <xf numFmtId="0" fontId="19" fillId="0" borderId="0">
      <alignment vertical="center"/>
    </xf>
    <xf numFmtId="0" fontId="6" fillId="0" borderId="0"/>
    <xf numFmtId="0" fontId="6" fillId="0" borderId="0"/>
    <xf numFmtId="0" fontId="20" fillId="0" borderId="0">
      <alignment vertical="center"/>
    </xf>
    <xf numFmtId="0" fontId="6" fillId="0" borderId="0">
      <alignment vertical="center"/>
    </xf>
    <xf numFmtId="0" fontId="6" fillId="0" borderId="0">
      <alignment vertical="center"/>
    </xf>
    <xf numFmtId="0" fontId="6" fillId="0" borderId="0">
      <alignment vertical="center"/>
    </xf>
  </cellStyleXfs>
  <cellXfs count="383">
    <xf numFmtId="0" fontId="0" fillId="0" borderId="0" xfId="0">
      <alignment vertical="center"/>
    </xf>
    <xf numFmtId="0" fontId="6" fillId="0" borderId="0" xfId="5" applyAlignment="1">
      <alignment horizontal="left" vertical="center"/>
    </xf>
    <xf numFmtId="0" fontId="6" fillId="0" borderId="0" xfId="5" applyAlignment="1">
      <alignment horizontal="center" vertical="center"/>
    </xf>
    <xf numFmtId="0" fontId="10" fillId="0" borderId="0" xfId="5" applyFont="1" applyAlignment="1">
      <alignment horizontal="left" vertical="center" wrapText="1"/>
    </xf>
    <xf numFmtId="0" fontId="6" fillId="0" borderId="1" xfId="5" applyBorder="1" applyAlignment="1">
      <alignment horizontal="center" vertical="center" wrapText="1"/>
    </xf>
    <xf numFmtId="0" fontId="7" fillId="0" borderId="2" xfId="5" applyFont="1" applyBorder="1" applyAlignment="1">
      <alignment horizontal="center" vertical="center" wrapText="1"/>
    </xf>
    <xf numFmtId="0" fontId="7" fillId="0" borderId="3" xfId="5" applyFont="1" applyBorder="1" applyAlignment="1">
      <alignment horizontal="left" vertical="top"/>
    </xf>
    <xf numFmtId="0" fontId="6" fillId="0" borderId="4" xfId="5" applyBorder="1" applyAlignment="1">
      <alignment horizontal="left" vertical="top"/>
    </xf>
    <xf numFmtId="0" fontId="6" fillId="0" borderId="5" xfId="5" applyBorder="1" applyAlignment="1">
      <alignment horizontal="left" vertical="top"/>
    </xf>
    <xf numFmtId="0" fontId="6" fillId="0" borderId="6" xfId="5" applyBorder="1" applyAlignment="1">
      <alignment horizontal="left" vertical="top"/>
    </xf>
    <xf numFmtId="0" fontId="6" fillId="0" borderId="7" xfId="5" applyBorder="1" applyAlignment="1">
      <alignment horizontal="left" vertical="top"/>
    </xf>
    <xf numFmtId="0" fontId="7" fillId="0" borderId="7" xfId="5" applyFont="1" applyBorder="1" applyAlignment="1">
      <alignment horizontal="right" vertical="top"/>
    </xf>
    <xf numFmtId="0" fontId="7" fillId="0" borderId="7" xfId="5" applyFont="1" applyBorder="1" applyAlignment="1">
      <alignment horizontal="left" vertical="top"/>
    </xf>
    <xf numFmtId="0" fontId="6" fillId="0" borderId="8" xfId="5" applyBorder="1" applyAlignment="1">
      <alignment horizontal="left" vertical="top"/>
    </xf>
    <xf numFmtId="0" fontId="6" fillId="0" borderId="2" xfId="5" applyBorder="1" applyAlignment="1">
      <alignment horizontal="center" vertical="center" wrapText="1"/>
    </xf>
    <xf numFmtId="0" fontId="6" fillId="0" borderId="9" xfId="5" applyBorder="1" applyAlignment="1">
      <alignment horizontal="left" vertical="top"/>
    </xf>
    <xf numFmtId="0" fontId="6" fillId="0" borderId="10" xfId="5" applyBorder="1" applyAlignment="1">
      <alignment horizontal="left" vertical="top"/>
    </xf>
    <xf numFmtId="0" fontId="6" fillId="0" borderId="11" xfId="5" applyBorder="1" applyAlignment="1">
      <alignment horizontal="left" vertical="top"/>
    </xf>
    <xf numFmtId="0" fontId="6" fillId="0" borderId="12" xfId="5" applyBorder="1" applyAlignment="1">
      <alignment horizontal="center" vertical="center" wrapText="1"/>
    </xf>
    <xf numFmtId="0" fontId="7" fillId="0" borderId="13" xfId="5" applyFont="1" applyBorder="1" applyAlignment="1">
      <alignment horizontal="center" vertical="center" shrinkToFit="1"/>
    </xf>
    <xf numFmtId="0" fontId="7" fillId="0" borderId="14" xfId="5" applyFont="1" applyBorder="1" applyAlignment="1">
      <alignment horizontal="center" vertical="center" shrinkToFit="1"/>
    </xf>
    <xf numFmtId="0" fontId="7" fillId="0" borderId="15" xfId="5" applyFont="1" applyBorder="1" applyAlignment="1">
      <alignment horizontal="center" vertical="center" shrinkToFit="1"/>
    </xf>
    <xf numFmtId="0" fontId="7" fillId="0" borderId="9" xfId="5" applyFont="1" applyBorder="1" applyAlignment="1">
      <alignment horizontal="center" vertical="center"/>
    </xf>
    <xf numFmtId="0" fontId="7" fillId="0" borderId="10" xfId="5" applyFont="1" applyBorder="1" applyAlignment="1">
      <alignment horizontal="center" vertical="center"/>
    </xf>
    <xf numFmtId="0" fontId="7" fillId="0" borderId="11" xfId="5" applyFont="1" applyBorder="1" applyAlignment="1">
      <alignment horizontal="center" vertical="center"/>
    </xf>
    <xf numFmtId="0" fontId="7" fillId="0" borderId="16" xfId="5" applyFont="1" applyBorder="1" applyAlignment="1">
      <alignment horizontal="center" vertical="center"/>
    </xf>
    <xf numFmtId="0" fontId="7" fillId="0" borderId="17" xfId="5" applyFont="1" applyBorder="1" applyAlignment="1">
      <alignment horizontal="center" vertical="center"/>
    </xf>
    <xf numFmtId="0" fontId="7" fillId="0" borderId="18" xfId="5" applyFont="1" applyBorder="1" applyAlignment="1">
      <alignment horizontal="center" vertical="center"/>
    </xf>
    <xf numFmtId="0" fontId="6" fillId="0" borderId="0" xfId="5" applyAlignment="1">
      <alignment vertical="center"/>
    </xf>
    <xf numFmtId="0" fontId="9" fillId="0" borderId="0" xfId="5" applyFont="1" applyAlignment="1">
      <alignment horizontal="center" vertical="center" shrinkToFit="1"/>
    </xf>
    <xf numFmtId="0" fontId="7" fillId="0" borderId="0" xfId="5" applyFont="1" applyAlignment="1">
      <alignment horizontal="center" vertical="center"/>
    </xf>
    <xf numFmtId="0" fontId="8" fillId="0" borderId="0" xfId="5" applyFont="1" applyAlignment="1">
      <alignment horizontal="left" vertical="center"/>
    </xf>
    <xf numFmtId="0" fontId="10" fillId="0" borderId="0" xfId="5" applyFont="1" applyAlignment="1">
      <alignment horizontal="left" vertical="top"/>
    </xf>
    <xf numFmtId="0" fontId="6" fillId="0" borderId="0" xfId="5" applyAlignment="1">
      <alignment horizontal="left"/>
    </xf>
    <xf numFmtId="0" fontId="6" fillId="0" borderId="19" xfId="5" applyBorder="1" applyAlignment="1">
      <alignment horizontal="center" vertical="center"/>
    </xf>
    <xf numFmtId="0" fontId="6" fillId="0" borderId="20" xfId="5" applyBorder="1" applyAlignment="1">
      <alignment horizontal="center" vertical="center"/>
    </xf>
    <xf numFmtId="0" fontId="7" fillId="0" borderId="2" xfId="9" applyFont="1" applyBorder="1">
      <alignment vertical="center"/>
    </xf>
    <xf numFmtId="0" fontId="7" fillId="0" borderId="0" xfId="9" applyFont="1">
      <alignment vertical="center"/>
    </xf>
    <xf numFmtId="0" fontId="7" fillId="0" borderId="16" xfId="9" applyFont="1" applyBorder="1">
      <alignment vertical="center"/>
    </xf>
    <xf numFmtId="0" fontId="7" fillId="0" borderId="17" xfId="9" applyFont="1" applyBorder="1">
      <alignment vertical="center"/>
    </xf>
    <xf numFmtId="0" fontId="7" fillId="0" borderId="12" xfId="9" applyFont="1" applyBorder="1">
      <alignment vertical="center"/>
    </xf>
    <xf numFmtId="0" fontId="6" fillId="0" borderId="3" xfId="5" applyBorder="1" applyAlignment="1">
      <alignment horizontal="center" vertical="center"/>
    </xf>
    <xf numFmtId="0" fontId="6" fillId="0" borderId="4" xfId="5" applyBorder="1" applyAlignment="1">
      <alignment horizontal="center" vertical="center"/>
    </xf>
    <xf numFmtId="0" fontId="6" fillId="0" borderId="5" xfId="5" applyBorder="1" applyAlignment="1">
      <alignment horizontal="center" vertical="center"/>
    </xf>
    <xf numFmtId="0" fontId="7" fillId="0" borderId="4" xfId="8" applyFont="1" applyBorder="1" applyAlignment="1">
      <alignment horizontal="center" vertical="center"/>
    </xf>
    <xf numFmtId="0" fontId="7" fillId="0" borderId="0" xfId="8" applyFont="1" applyAlignment="1">
      <alignment horizontal="center" vertical="center"/>
    </xf>
    <xf numFmtId="0" fontId="7" fillId="0" borderId="20" xfId="8" applyFont="1" applyBorder="1" applyAlignment="1">
      <alignment horizontal="center" vertical="center"/>
    </xf>
    <xf numFmtId="0" fontId="7" fillId="0" borderId="10" xfId="8" applyFont="1" applyBorder="1" applyAlignment="1">
      <alignment horizontal="center" vertical="center"/>
    </xf>
    <xf numFmtId="0" fontId="7" fillId="0" borderId="11" xfId="8" applyFont="1" applyBorder="1" applyAlignment="1">
      <alignment horizontal="center" vertical="center"/>
    </xf>
    <xf numFmtId="0" fontId="7" fillId="0" borderId="4" xfId="5" applyFont="1" applyBorder="1" applyAlignment="1">
      <alignment horizontal="center" vertical="center"/>
    </xf>
    <xf numFmtId="0" fontId="7" fillId="0" borderId="21" xfId="5" applyFont="1" applyBorder="1" applyAlignment="1">
      <alignment horizontal="center" vertical="center"/>
    </xf>
    <xf numFmtId="0" fontId="7" fillId="0" borderId="22" xfId="5" applyFont="1" applyBorder="1" applyAlignment="1">
      <alignment horizontal="center" vertical="center" shrinkToFit="1"/>
    </xf>
    <xf numFmtId="0" fontId="7" fillId="0" borderId="23" xfId="5" applyFont="1" applyBorder="1" applyAlignment="1">
      <alignment vertical="center"/>
    </xf>
    <xf numFmtId="0" fontId="7" fillId="0" borderId="10" xfId="5" applyFont="1" applyBorder="1" applyAlignment="1">
      <alignment vertical="center"/>
    </xf>
    <xf numFmtId="0" fontId="7" fillId="0" borderId="24" xfId="5" applyFont="1" applyBorder="1" applyAlignment="1">
      <alignment vertical="center"/>
    </xf>
    <xf numFmtId="0" fontId="6" fillId="0" borderId="25" xfId="5" applyBorder="1" applyAlignment="1">
      <alignment horizontal="center" vertical="center"/>
    </xf>
    <xf numFmtId="0" fontId="6" fillId="0" borderId="23" xfId="5" applyBorder="1" applyAlignment="1">
      <alignment horizontal="center" vertical="center"/>
    </xf>
    <xf numFmtId="0" fontId="6" fillId="0" borderId="26" xfId="5" applyBorder="1" applyAlignment="1">
      <alignment horizontal="center" vertical="center"/>
    </xf>
    <xf numFmtId="0" fontId="7" fillId="0" borderId="0" xfId="5" applyFont="1" applyAlignment="1">
      <alignment horizontal="left" vertical="center"/>
    </xf>
    <xf numFmtId="0" fontId="12" fillId="0" borderId="0" xfId="7" applyFont="1">
      <alignment vertical="center"/>
    </xf>
    <xf numFmtId="0" fontId="5" fillId="0" borderId="0" xfId="7" applyFont="1">
      <alignment vertical="center"/>
    </xf>
    <xf numFmtId="0" fontId="12" fillId="0" borderId="0" xfId="7" applyFont="1" applyAlignment="1">
      <alignment vertical="center" textRotation="255" shrinkToFit="1"/>
    </xf>
    <xf numFmtId="0" fontId="2" fillId="0" borderId="0" xfId="7" applyFont="1">
      <alignment vertical="center"/>
    </xf>
    <xf numFmtId="0" fontId="2" fillId="0" borderId="0" xfId="7" applyFont="1" applyAlignment="1">
      <alignment horizontal="center" vertical="center"/>
    </xf>
    <xf numFmtId="177" fontId="5" fillId="0" borderId="17" xfId="7" applyNumberFormat="1" applyFont="1" applyBorder="1">
      <alignment vertical="center"/>
    </xf>
    <xf numFmtId="178" fontId="5" fillId="0" borderId="17" xfId="7" applyNumberFormat="1" applyFont="1" applyBorder="1">
      <alignment vertical="center"/>
    </xf>
    <xf numFmtId="0" fontId="5" fillId="3" borderId="17" xfId="7" applyFont="1" applyFill="1" applyBorder="1" applyAlignment="1">
      <alignment horizontal="center" vertical="center"/>
    </xf>
    <xf numFmtId="0" fontId="5" fillId="0" borderId="0" xfId="7" applyFont="1" applyAlignment="1">
      <alignment horizontal="center" vertical="center"/>
    </xf>
    <xf numFmtId="0" fontId="2" fillId="0" borderId="0" xfId="7" applyFont="1" applyAlignment="1">
      <alignment horizontal="left" vertical="center"/>
    </xf>
    <xf numFmtId="0" fontId="5" fillId="4" borderId="17" xfId="7" applyFont="1" applyFill="1" applyBorder="1" applyAlignment="1">
      <alignment horizontal="right" vertical="center"/>
    </xf>
    <xf numFmtId="0" fontId="5" fillId="0" borderId="16" xfId="7" applyFont="1" applyBorder="1" applyAlignment="1">
      <alignment horizontal="right" vertical="center"/>
    </xf>
    <xf numFmtId="176" fontId="5" fillId="0" borderId="17" xfId="7" applyNumberFormat="1" applyFont="1" applyBorder="1" applyAlignment="1">
      <alignment horizontal="right" vertical="center"/>
    </xf>
    <xf numFmtId="0" fontId="5" fillId="0" borderId="17" xfId="7" applyFont="1" applyBorder="1" applyAlignment="1">
      <alignment horizontal="right" vertical="center"/>
    </xf>
    <xf numFmtId="0" fontId="5" fillId="0" borderId="27" xfId="7" applyFont="1" applyBorder="1" applyAlignment="1">
      <alignment horizontal="right" vertical="center"/>
    </xf>
    <xf numFmtId="0" fontId="2" fillId="0" borderId="17" xfId="7" applyFont="1" applyBorder="1">
      <alignment vertical="center"/>
    </xf>
    <xf numFmtId="0" fontId="5" fillId="0" borderId="17" xfId="7" applyFont="1" applyBorder="1" applyAlignment="1">
      <alignment horizontal="center" vertical="center"/>
    </xf>
    <xf numFmtId="0" fontId="5" fillId="5" borderId="25" xfId="7" applyFont="1" applyFill="1" applyBorder="1" applyAlignment="1">
      <alignment horizontal="left" vertical="center"/>
    </xf>
    <xf numFmtId="0" fontId="21" fillId="0" borderId="0" xfId="7" applyFont="1" applyAlignment="1">
      <alignment horizontal="center" vertical="center"/>
    </xf>
    <xf numFmtId="0" fontId="21" fillId="0" borderId="0" xfId="3" applyFont="1" applyAlignment="1">
      <alignment horizontal="center" vertical="center"/>
    </xf>
    <xf numFmtId="0" fontId="21" fillId="0" borderId="0" xfId="7" applyFont="1">
      <alignment vertical="center"/>
    </xf>
    <xf numFmtId="0" fontId="13" fillId="0" borderId="0" xfId="7" applyFont="1" applyAlignment="1">
      <alignment horizontal="left" vertical="center"/>
    </xf>
    <xf numFmtId="0" fontId="2" fillId="0" borderId="0" xfId="7" applyFont="1" applyAlignment="1">
      <alignment horizontal="right" vertical="center"/>
    </xf>
    <xf numFmtId="0" fontId="5" fillId="0" borderId="17" xfId="7" applyFont="1" applyBorder="1" applyAlignment="1">
      <alignment horizontal="center" vertical="center" wrapText="1"/>
    </xf>
    <xf numFmtId="0" fontId="5" fillId="3" borderId="25" xfId="7" applyFont="1" applyFill="1" applyBorder="1" applyAlignment="1">
      <alignment horizontal="center" vertical="center"/>
    </xf>
    <xf numFmtId="0" fontId="5" fillId="5" borderId="17" xfId="7" applyFont="1" applyFill="1" applyBorder="1" applyAlignment="1">
      <alignment horizontal="left" vertical="center"/>
    </xf>
    <xf numFmtId="0" fontId="20" fillId="0" borderId="0" xfId="0" applyFont="1">
      <alignment vertical="center"/>
    </xf>
    <xf numFmtId="0" fontId="5" fillId="0" borderId="0" xfId="7" applyFont="1" applyAlignment="1">
      <alignment horizontal="left" vertical="center"/>
    </xf>
    <xf numFmtId="0" fontId="22" fillId="0" borderId="0" xfId="0" applyFont="1">
      <alignment vertical="center"/>
    </xf>
    <xf numFmtId="0" fontId="19" fillId="0" borderId="0" xfId="0" applyFont="1">
      <alignment vertical="center"/>
    </xf>
    <xf numFmtId="0" fontId="19" fillId="0" borderId="0" xfId="0" applyFont="1" applyAlignment="1">
      <alignment horizontal="right" vertical="center"/>
    </xf>
    <xf numFmtId="0" fontId="19" fillId="6" borderId="0" xfId="0" applyFont="1" applyFill="1">
      <alignment vertical="center"/>
    </xf>
    <xf numFmtId="0" fontId="23" fillId="0" borderId="0" xfId="7" applyFont="1" applyAlignment="1">
      <alignment horizontal="center" vertical="center"/>
    </xf>
    <xf numFmtId="0" fontId="23" fillId="0" borderId="0" xfId="3" applyFont="1" applyAlignment="1">
      <alignment horizontal="center" vertical="center"/>
    </xf>
    <xf numFmtId="0" fontId="23" fillId="0" borderId="0" xfId="7" applyFont="1">
      <alignment vertical="center"/>
    </xf>
    <xf numFmtId="0" fontId="5" fillId="0" borderId="0" xfId="7" applyFont="1" applyAlignment="1">
      <alignment vertical="center" textRotation="255" shrinkToFit="1"/>
    </xf>
    <xf numFmtId="0" fontId="18" fillId="0" borderId="0" xfId="7" applyFont="1" applyAlignment="1">
      <alignment horizontal="left" vertical="center"/>
    </xf>
    <xf numFmtId="0" fontId="5" fillId="4" borderId="28" xfId="7" applyFont="1" applyFill="1" applyBorder="1" applyAlignment="1">
      <alignment horizontal="right" vertical="center"/>
    </xf>
    <xf numFmtId="0" fontId="5" fillId="0" borderId="17" xfId="7" applyFont="1" applyBorder="1" applyAlignment="1">
      <alignment vertical="center" textRotation="255" shrinkToFit="1"/>
    </xf>
    <xf numFmtId="179" fontId="5" fillId="0" borderId="17" xfId="7" applyNumberFormat="1" applyFont="1" applyBorder="1" applyAlignment="1">
      <alignment horizontal="center" vertical="center"/>
    </xf>
    <xf numFmtId="0" fontId="19" fillId="6" borderId="17" xfId="0" applyFont="1" applyFill="1" applyBorder="1">
      <alignment vertical="center"/>
    </xf>
    <xf numFmtId="0" fontId="2" fillId="0" borderId="0" xfId="3" applyFont="1" applyAlignment="1">
      <alignment horizontal="center" vertical="center"/>
    </xf>
    <xf numFmtId="0" fontId="5" fillId="0" borderId="17" xfId="3" applyFont="1" applyBorder="1" applyAlignment="1">
      <alignment horizontal="center" vertical="center"/>
    </xf>
    <xf numFmtId="0" fontId="5" fillId="0" borderId="25" xfId="3" applyFont="1" applyBorder="1" applyAlignment="1">
      <alignment horizontal="center" vertical="center"/>
    </xf>
    <xf numFmtId="0" fontId="5" fillId="3" borderId="17" xfId="7" applyFont="1" applyFill="1" applyBorder="1" applyAlignment="1">
      <alignment horizontal="left" vertical="center"/>
    </xf>
    <xf numFmtId="0" fontId="5" fillId="5" borderId="17" xfId="7" applyFont="1" applyFill="1" applyBorder="1">
      <alignment vertical="center"/>
    </xf>
    <xf numFmtId="0" fontId="5" fillId="5" borderId="25" xfId="7" applyFont="1" applyFill="1" applyBorder="1">
      <alignment vertical="center"/>
    </xf>
    <xf numFmtId="0" fontId="14" fillId="0" borderId="0" xfId="7" applyFont="1">
      <alignment vertical="center"/>
    </xf>
    <xf numFmtId="176" fontId="5" fillId="0" borderId="29" xfId="7" applyNumberFormat="1" applyFont="1" applyBorder="1">
      <alignment vertical="center"/>
    </xf>
    <xf numFmtId="176" fontId="5" fillId="0" borderId="17" xfId="7" applyNumberFormat="1" applyFont="1" applyBorder="1">
      <alignment vertical="center"/>
    </xf>
    <xf numFmtId="0" fontId="5" fillId="0" borderId="0" xfId="7" applyFont="1" applyAlignment="1">
      <alignment horizontal="right" vertical="center"/>
    </xf>
    <xf numFmtId="180" fontId="5" fillId="0" borderId="17" xfId="7" applyNumberFormat="1" applyFont="1" applyBorder="1" applyAlignment="1">
      <alignment horizontal="center" vertical="center"/>
    </xf>
    <xf numFmtId="0" fontId="5" fillId="4" borderId="17" xfId="7" applyFont="1" applyFill="1" applyBorder="1" applyAlignment="1">
      <alignment horizontal="center" vertical="center"/>
    </xf>
    <xf numFmtId="0" fontId="2" fillId="0" borderId="10" xfId="7" applyFont="1" applyBorder="1">
      <alignment vertical="center"/>
    </xf>
    <xf numFmtId="0" fontId="5" fillId="7" borderId="17" xfId="3" applyFont="1" applyFill="1" applyBorder="1" applyAlignment="1">
      <alignment horizontal="center" vertical="center"/>
    </xf>
    <xf numFmtId="0" fontId="5" fillId="0" borderId="4" xfId="7" applyFont="1" applyBorder="1">
      <alignment vertical="center"/>
    </xf>
    <xf numFmtId="0" fontId="5" fillId="0" borderId="4" xfId="7" applyFont="1" applyBorder="1" applyAlignment="1">
      <alignment horizontal="center" vertical="center"/>
    </xf>
    <xf numFmtId="0" fontId="12" fillId="0" borderId="0" xfId="7" applyFont="1" applyAlignment="1">
      <alignment horizontal="center" vertical="center"/>
    </xf>
    <xf numFmtId="0" fontId="25" fillId="0" borderId="0" xfId="0" applyFont="1">
      <alignment vertical="center"/>
    </xf>
    <xf numFmtId="0" fontId="24" fillId="0" borderId="0" xfId="7" applyFont="1">
      <alignment vertical="center"/>
    </xf>
    <xf numFmtId="176" fontId="5" fillId="0" borderId="17" xfId="7" applyNumberFormat="1" applyFont="1" applyBorder="1" applyAlignment="1">
      <alignment horizontal="center" vertical="center"/>
    </xf>
    <xf numFmtId="0" fontId="5" fillId="0" borderId="25" xfId="7" applyFont="1" applyBorder="1" applyAlignment="1">
      <alignment horizontal="left" vertical="center"/>
    </xf>
    <xf numFmtId="0" fontId="5" fillId="0" borderId="23" xfId="7" applyFont="1" applyBorder="1" applyAlignment="1">
      <alignment horizontal="left" vertical="center"/>
    </xf>
    <xf numFmtId="0" fontId="5" fillId="0" borderId="16" xfId="7" applyFont="1" applyBorder="1" applyAlignment="1">
      <alignment horizontal="left" vertical="center"/>
    </xf>
    <xf numFmtId="0" fontId="5" fillId="0" borderId="17" xfId="7" applyFont="1" applyBorder="1">
      <alignment vertical="center"/>
    </xf>
    <xf numFmtId="0" fontId="5" fillId="0" borderId="9" xfId="7" applyFont="1" applyBorder="1" applyAlignment="1">
      <alignment vertical="center" wrapText="1"/>
    </xf>
    <xf numFmtId="0" fontId="5" fillId="0" borderId="28" xfId="7" applyFont="1" applyBorder="1" applyAlignment="1">
      <alignment vertical="center" wrapText="1"/>
    </xf>
    <xf numFmtId="0" fontId="27" fillId="0" borderId="0" xfId="0" applyFont="1">
      <alignment vertical="center"/>
    </xf>
    <xf numFmtId="0" fontId="28" fillId="0" borderId="23" xfId="7" applyFont="1" applyBorder="1" applyAlignment="1">
      <alignment horizontal="left" vertical="center"/>
    </xf>
    <xf numFmtId="0" fontId="5" fillId="8" borderId="17" xfId="7" applyFont="1" applyFill="1" applyBorder="1" applyAlignment="1">
      <alignment horizontal="left" vertical="center"/>
    </xf>
    <xf numFmtId="176" fontId="5" fillId="0" borderId="27" xfId="7" applyNumberFormat="1" applyFont="1" applyBorder="1" applyAlignment="1">
      <alignment horizontal="right" vertical="center"/>
    </xf>
    <xf numFmtId="0" fontId="5" fillId="0" borderId="0" xfId="3" applyFont="1" applyAlignment="1">
      <alignment horizontal="center" vertical="center"/>
    </xf>
    <xf numFmtId="0" fontId="5" fillId="0" borderId="16" xfId="7" applyFont="1" applyBorder="1" applyAlignment="1">
      <alignment horizontal="center" vertical="center"/>
    </xf>
    <xf numFmtId="0" fontId="5" fillId="0" borderId="0" xfId="7" applyFont="1" applyAlignment="1">
      <alignment horizontal="center" vertical="center" wrapText="1"/>
    </xf>
    <xf numFmtId="0" fontId="5" fillId="0" borderId="4" xfId="7" applyFont="1" applyBorder="1" applyAlignment="1">
      <alignment vertical="center" wrapText="1"/>
    </xf>
    <xf numFmtId="0" fontId="5" fillId="0" borderId="0" xfId="7" applyFont="1" applyAlignment="1">
      <alignment vertical="center" wrapText="1"/>
    </xf>
    <xf numFmtId="0" fontId="29" fillId="0" borderId="4" xfId="7" applyFont="1" applyBorder="1">
      <alignment vertical="center"/>
    </xf>
    <xf numFmtId="0" fontId="29" fillId="0" borderId="0" xfId="7" applyFont="1">
      <alignment vertical="center"/>
    </xf>
    <xf numFmtId="0" fontId="14" fillId="0" borderId="17" xfId="7" applyFont="1" applyBorder="1" applyAlignment="1">
      <alignment horizontal="center" vertical="center"/>
    </xf>
    <xf numFmtId="0" fontId="14" fillId="0" borderId="16" xfId="7" applyFont="1" applyBorder="1" applyAlignment="1">
      <alignment horizontal="center" vertical="center"/>
    </xf>
    <xf numFmtId="0" fontId="19" fillId="6" borderId="28" xfId="0" applyFont="1" applyFill="1" applyBorder="1">
      <alignment vertical="center"/>
    </xf>
    <xf numFmtId="0" fontId="2" fillId="0" borderId="0" xfId="0" applyFont="1">
      <alignment vertical="center"/>
    </xf>
    <xf numFmtId="0" fontId="2" fillId="0" borderId="0" xfId="0" applyFont="1" applyAlignment="1">
      <alignment horizontal="right" vertical="center"/>
    </xf>
    <xf numFmtId="0" fontId="6" fillId="0" borderId="0" xfId="5" applyAlignment="1">
      <alignment horizontal="center" vertical="center" shrinkToFit="1"/>
    </xf>
    <xf numFmtId="0" fontId="7" fillId="0" borderId="17" xfId="5" applyFont="1" applyBorder="1" applyAlignment="1">
      <alignment horizontal="left" vertical="center"/>
    </xf>
    <xf numFmtId="0" fontId="7" fillId="2" borderId="25" xfId="5" applyFont="1" applyFill="1" applyBorder="1" applyAlignment="1">
      <alignment horizontal="center" vertical="center"/>
    </xf>
    <xf numFmtId="0" fontId="7" fillId="2" borderId="23" xfId="5" applyFont="1" applyFill="1" applyBorder="1" applyAlignment="1">
      <alignment horizontal="center" vertical="center"/>
    </xf>
    <xf numFmtId="0" fontId="6" fillId="0" borderId="23" xfId="5" applyBorder="1" applyAlignment="1">
      <alignment vertical="center"/>
    </xf>
    <xf numFmtId="0" fontId="6" fillId="0" borderId="26" xfId="5" applyBorder="1" applyAlignment="1">
      <alignment vertical="center"/>
    </xf>
    <xf numFmtId="0" fontId="7" fillId="0" borderId="25" xfId="5" applyFont="1" applyBorder="1" applyAlignment="1">
      <alignment horizontal="left" vertical="center"/>
    </xf>
    <xf numFmtId="0" fontId="7" fillId="0" borderId="23" xfId="5" applyFont="1" applyBorder="1" applyAlignment="1">
      <alignment horizontal="left" vertical="center"/>
    </xf>
    <xf numFmtId="0" fontId="7" fillId="0" borderId="16" xfId="5" applyFont="1" applyBorder="1" applyAlignment="1">
      <alignment horizontal="left" vertical="center"/>
    </xf>
    <xf numFmtId="0" fontId="7" fillId="0" borderId="25" xfId="5" applyFont="1" applyBorder="1" applyAlignment="1">
      <alignment horizontal="center" vertical="center"/>
    </xf>
    <xf numFmtId="0" fontId="7" fillId="0" borderId="23" xfId="5" applyFont="1" applyBorder="1" applyAlignment="1">
      <alignment horizontal="center" vertical="center"/>
    </xf>
    <xf numFmtId="0" fontId="6" fillId="0" borderId="17" xfId="5" applyBorder="1" applyAlignment="1">
      <alignment horizontal="left" vertical="center"/>
    </xf>
    <xf numFmtId="0" fontId="7" fillId="0" borderId="9" xfId="5" applyFont="1" applyBorder="1" applyAlignment="1">
      <alignment horizontal="center" vertical="center"/>
    </xf>
    <xf numFmtId="0" fontId="7" fillId="0" borderId="10" xfId="5" applyFont="1" applyBorder="1" applyAlignment="1">
      <alignment horizontal="center" vertical="center"/>
    </xf>
    <xf numFmtId="0" fontId="7" fillId="0" borderId="24" xfId="5" applyFont="1" applyBorder="1" applyAlignment="1">
      <alignment horizontal="center" vertical="center"/>
    </xf>
    <xf numFmtId="0" fontId="6" fillId="0" borderId="23" xfId="5" applyBorder="1" applyAlignment="1">
      <alignment horizontal="center" vertical="center"/>
    </xf>
    <xf numFmtId="0" fontId="6" fillId="0" borderId="23" xfId="5" applyBorder="1"/>
    <xf numFmtId="0" fontId="6" fillId="0" borderId="26" xfId="5" applyBorder="1"/>
    <xf numFmtId="0" fontId="7" fillId="0" borderId="16" xfId="5" applyFont="1" applyBorder="1" applyAlignment="1">
      <alignment horizontal="center" vertical="center"/>
    </xf>
    <xf numFmtId="0" fontId="7" fillId="0" borderId="3" xfId="5" applyFont="1" applyBorder="1" applyAlignment="1">
      <alignment horizontal="center" vertical="center" shrinkToFit="1"/>
    </xf>
    <xf numFmtId="0" fontId="6" fillId="0" borderId="21" xfId="5" applyBorder="1" applyAlignment="1">
      <alignment horizontal="center" vertical="center" shrinkToFit="1"/>
    </xf>
    <xf numFmtId="0" fontId="7" fillId="0" borderId="19" xfId="5" applyFont="1" applyBorder="1" applyAlignment="1">
      <alignment horizontal="center" vertical="center"/>
    </xf>
    <xf numFmtId="0" fontId="6" fillId="0" borderId="0" xfId="5" applyAlignment="1">
      <alignment horizontal="center" vertical="center"/>
    </xf>
    <xf numFmtId="0" fontId="6" fillId="0" borderId="0" xfId="5"/>
    <xf numFmtId="0" fontId="7" fillId="0" borderId="30" xfId="5" applyFont="1" applyBorder="1" applyAlignment="1">
      <alignment horizontal="center" vertical="center"/>
    </xf>
    <xf numFmtId="0" fontId="6" fillId="0" borderId="16" xfId="5" applyBorder="1" applyAlignment="1">
      <alignment horizontal="center" vertical="center"/>
    </xf>
    <xf numFmtId="0" fontId="7" fillId="0" borderId="28" xfId="5" applyFont="1" applyBorder="1" applyAlignment="1">
      <alignment horizontal="center" vertical="center"/>
    </xf>
    <xf numFmtId="0" fontId="7" fillId="0" borderId="30" xfId="5" applyFont="1" applyBorder="1" applyAlignment="1">
      <alignment horizontal="left" vertical="center" wrapText="1"/>
    </xf>
    <xf numFmtId="0" fontId="6" fillId="0" borderId="16" xfId="5" applyBorder="1" applyAlignment="1">
      <alignment vertical="center"/>
    </xf>
    <xf numFmtId="0" fontId="7" fillId="0" borderId="31" xfId="5" applyFont="1" applyBorder="1" applyAlignment="1">
      <alignment horizontal="center" vertical="center"/>
    </xf>
    <xf numFmtId="0" fontId="7" fillId="0" borderId="32" xfId="5" applyFont="1" applyBorder="1" applyAlignment="1">
      <alignment horizontal="center" vertical="center"/>
    </xf>
    <xf numFmtId="0" fontId="10" fillId="0" borderId="33" xfId="5" applyFont="1" applyBorder="1" applyAlignment="1">
      <alignment horizontal="left" vertical="center" wrapText="1"/>
    </xf>
    <xf numFmtId="0" fontId="10" fillId="0" borderId="34" xfId="5" applyFont="1" applyBorder="1" applyAlignment="1">
      <alignment horizontal="left" vertical="center" wrapText="1"/>
    </xf>
    <xf numFmtId="0" fontId="6" fillId="0" borderId="34" xfId="5" applyBorder="1"/>
    <xf numFmtId="0" fontId="6" fillId="0" borderId="35" xfId="5" applyBorder="1"/>
    <xf numFmtId="0" fontId="7" fillId="0" borderId="0" xfId="5" applyFont="1" applyAlignment="1">
      <alignment horizontal="left" vertical="center"/>
    </xf>
    <xf numFmtId="0" fontId="6" fillId="0" borderId="0" xfId="5" applyAlignment="1">
      <alignment vertical="center"/>
    </xf>
    <xf numFmtId="0" fontId="7" fillId="0" borderId="17" xfId="8" applyFont="1" applyBorder="1" applyAlignment="1">
      <alignment horizontal="center" vertical="center"/>
    </xf>
    <xf numFmtId="0" fontId="7" fillId="0" borderId="25" xfId="8" applyFont="1" applyBorder="1" applyAlignment="1">
      <alignment horizontal="center" vertical="center"/>
    </xf>
    <xf numFmtId="0" fontId="7" fillId="0" borderId="17" xfId="8" applyFont="1" applyBorder="1" applyAlignment="1">
      <alignment horizontal="center" vertical="center" shrinkToFit="1"/>
    </xf>
    <xf numFmtId="0" fontId="7" fillId="0" borderId="16" xfId="8" applyFont="1" applyBorder="1" applyAlignment="1">
      <alignment horizontal="center" vertical="center"/>
    </xf>
    <xf numFmtId="0" fontId="7" fillId="0" borderId="23" xfId="8" applyFont="1" applyBorder="1" applyAlignment="1">
      <alignment horizontal="center" vertical="center"/>
    </xf>
    <xf numFmtId="0" fontId="7" fillId="0" borderId="36" xfId="5" applyFont="1" applyBorder="1" applyAlignment="1">
      <alignment horizontal="center" vertical="center"/>
    </xf>
    <xf numFmtId="0" fontId="7" fillId="0" borderId="17" xfId="5" applyFont="1" applyBorder="1" applyAlignment="1">
      <alignment horizontal="center" vertical="center"/>
    </xf>
    <xf numFmtId="0" fontId="7" fillId="0" borderId="3" xfId="5" applyFont="1" applyBorder="1" applyAlignment="1">
      <alignment horizontal="left" vertical="center"/>
    </xf>
    <xf numFmtId="0" fontId="6" fillId="0" borderId="4" xfId="5" applyBorder="1" applyAlignment="1">
      <alignment horizontal="left" vertical="center"/>
    </xf>
    <xf numFmtId="0" fontId="6" fillId="0" borderId="21" xfId="5" applyBorder="1" applyAlignment="1">
      <alignment horizontal="left" vertical="center"/>
    </xf>
    <xf numFmtId="0" fontId="6" fillId="0" borderId="19" xfId="5" applyBorder="1" applyAlignment="1">
      <alignment horizontal="left" vertical="center"/>
    </xf>
    <xf numFmtId="0" fontId="6" fillId="0" borderId="0" xfId="5" applyAlignment="1">
      <alignment horizontal="left" vertical="center"/>
    </xf>
    <xf numFmtId="0" fontId="6" fillId="0" borderId="37" xfId="5" applyBorder="1" applyAlignment="1">
      <alignment horizontal="left" vertical="center"/>
    </xf>
    <xf numFmtId="0" fontId="6" fillId="0" borderId="9" xfId="5" applyBorder="1" applyAlignment="1">
      <alignment horizontal="left" vertical="center"/>
    </xf>
    <xf numFmtId="0" fontId="6" fillId="0" borderId="10" xfId="5" applyBorder="1" applyAlignment="1">
      <alignment horizontal="left" vertical="center"/>
    </xf>
    <xf numFmtId="0" fontId="6" fillId="0" borderId="24" xfId="5" applyBorder="1" applyAlignment="1">
      <alignment horizontal="left" vertical="center"/>
    </xf>
    <xf numFmtId="0" fontId="7" fillId="0" borderId="19" xfId="8" applyFont="1" applyBorder="1" applyAlignment="1">
      <alignment horizontal="center" vertical="center"/>
    </xf>
    <xf numFmtId="0" fontId="7" fillId="0" borderId="37" xfId="8" applyFont="1" applyBorder="1" applyAlignment="1">
      <alignment horizontal="center" vertical="center"/>
    </xf>
    <xf numFmtId="0" fontId="7" fillId="0" borderId="38" xfId="8" applyFont="1" applyBorder="1" applyAlignment="1">
      <alignment horizontal="center" vertical="center"/>
    </xf>
    <xf numFmtId="0" fontId="7" fillId="0" borderId="39" xfId="8" applyFont="1" applyBorder="1" applyAlignment="1">
      <alignment horizontal="center" vertical="center"/>
    </xf>
    <xf numFmtId="0" fontId="7" fillId="0" borderId="28" xfId="8" applyFont="1" applyBorder="1" applyAlignment="1">
      <alignment horizontal="center" vertical="center"/>
    </xf>
    <xf numFmtId="0" fontId="7" fillId="0" borderId="9" xfId="8" applyFont="1" applyBorder="1" applyAlignment="1">
      <alignment horizontal="center" vertical="center"/>
    </xf>
    <xf numFmtId="0" fontId="7" fillId="0" borderId="25" xfId="5" applyFont="1" applyBorder="1" applyAlignment="1">
      <alignment horizontal="center" vertical="center" shrinkToFit="1"/>
    </xf>
    <xf numFmtId="0" fontId="7" fillId="0" borderId="23" xfId="5" applyFont="1" applyBorder="1" applyAlignment="1">
      <alignment horizontal="center" vertical="center" shrinkToFit="1"/>
    </xf>
    <xf numFmtId="0" fontId="7" fillId="0" borderId="16" xfId="5" applyFont="1" applyBorder="1" applyAlignment="1">
      <alignment horizontal="center" vertical="center" shrinkToFit="1"/>
    </xf>
    <xf numFmtId="0" fontId="7" fillId="2" borderId="3" xfId="5" applyFont="1" applyFill="1" applyBorder="1" applyAlignment="1">
      <alignment horizontal="center" vertical="center"/>
    </xf>
    <xf numFmtId="0" fontId="7" fillId="2" borderId="4" xfId="5" applyFont="1" applyFill="1" applyBorder="1" applyAlignment="1">
      <alignment horizontal="center" vertical="center"/>
    </xf>
    <xf numFmtId="0" fontId="7" fillId="2" borderId="21" xfId="5" applyFont="1" applyFill="1" applyBorder="1" applyAlignment="1">
      <alignment horizontal="center" vertical="center"/>
    </xf>
    <xf numFmtId="0" fontId="7" fillId="2" borderId="40" xfId="5" applyFont="1" applyFill="1" applyBorder="1" applyAlignment="1">
      <alignment horizontal="center" vertical="center"/>
    </xf>
    <xf numFmtId="0" fontId="7" fillId="0" borderId="3" xfId="9" applyFont="1" applyBorder="1" applyAlignment="1">
      <alignment horizontal="center" vertical="center" wrapText="1"/>
    </xf>
    <xf numFmtId="0" fontId="6" fillId="0" borderId="4" xfId="5" applyBorder="1"/>
    <xf numFmtId="0" fontId="6" fillId="0" borderId="21" xfId="5" applyBorder="1"/>
    <xf numFmtId="0" fontId="6" fillId="0" borderId="19" xfId="5" applyBorder="1"/>
    <xf numFmtId="0" fontId="6" fillId="0" borderId="37" xfId="5" applyBorder="1"/>
    <xf numFmtId="0" fontId="6" fillId="0" borderId="9" xfId="5" applyBorder="1"/>
    <xf numFmtId="0" fontId="6" fillId="0" borderId="10" xfId="5" applyBorder="1"/>
    <xf numFmtId="0" fontId="6" fillId="0" borderId="24" xfId="5" applyBorder="1"/>
    <xf numFmtId="0" fontId="7" fillId="0" borderId="25" xfId="9" applyFont="1" applyBorder="1" applyAlignment="1">
      <alignment horizontal="center" vertical="center"/>
    </xf>
    <xf numFmtId="0" fontId="6" fillId="0" borderId="26" xfId="5" applyBorder="1" applyAlignment="1">
      <alignment horizontal="center" vertical="center"/>
    </xf>
    <xf numFmtId="0" fontId="7" fillId="0" borderId="28" xfId="9" applyFont="1" applyBorder="1" applyAlignment="1">
      <alignment horizontal="center" vertical="center" wrapText="1"/>
    </xf>
    <xf numFmtId="0" fontId="7" fillId="0" borderId="41" xfId="9" applyFont="1" applyBorder="1" applyAlignment="1">
      <alignment horizontal="center" vertical="center" wrapText="1"/>
    </xf>
    <xf numFmtId="0" fontId="7" fillId="0" borderId="23" xfId="9" applyFont="1" applyBorder="1" applyAlignment="1">
      <alignment horizontal="center" vertical="center"/>
    </xf>
    <xf numFmtId="0" fontId="7" fillId="0" borderId="16" xfId="9" applyFont="1" applyBorder="1" applyAlignment="1">
      <alignment horizontal="center" vertical="center"/>
    </xf>
    <xf numFmtId="0" fontId="7" fillId="0" borderId="3" xfId="5" applyFont="1" applyBorder="1" applyAlignment="1">
      <alignment horizontal="center" vertical="center"/>
    </xf>
    <xf numFmtId="0" fontId="7" fillId="0" borderId="21" xfId="5" applyFont="1" applyBorder="1" applyAlignment="1">
      <alignment horizontal="center" vertical="center"/>
    </xf>
    <xf numFmtId="0" fontId="7" fillId="0" borderId="4" xfId="5" applyFont="1" applyBorder="1" applyAlignment="1">
      <alignment horizontal="center" vertical="center"/>
    </xf>
    <xf numFmtId="0" fontId="7" fillId="0" borderId="26" xfId="5" applyFont="1" applyBorder="1" applyAlignment="1">
      <alignment horizontal="center" vertical="center"/>
    </xf>
    <xf numFmtId="0" fontId="7" fillId="2" borderId="16" xfId="5" applyFont="1" applyFill="1" applyBorder="1" applyAlignment="1">
      <alignment horizontal="center" vertical="center"/>
    </xf>
    <xf numFmtId="0" fontId="7" fillId="2" borderId="26" xfId="5" applyFont="1" applyFill="1" applyBorder="1" applyAlignment="1">
      <alignment horizontal="center" vertical="center"/>
    </xf>
    <xf numFmtId="0" fontId="7" fillId="0" borderId="42" xfId="5" applyFont="1" applyBorder="1" applyAlignment="1">
      <alignment horizontal="center" vertical="center"/>
    </xf>
    <xf numFmtId="0" fontId="7" fillId="0" borderId="18" xfId="5" applyFont="1" applyBorder="1" applyAlignment="1">
      <alignment horizontal="center" vertical="center"/>
    </xf>
    <xf numFmtId="0" fontId="7" fillId="0" borderId="17" xfId="5" applyFont="1" applyBorder="1" applyAlignment="1">
      <alignment horizontal="center" vertical="center" shrinkToFit="1"/>
    </xf>
    <xf numFmtId="0" fontId="7" fillId="0" borderId="43" xfId="5" applyFont="1" applyBorder="1" applyAlignment="1">
      <alignment horizontal="center" vertical="center" shrinkToFit="1"/>
    </xf>
    <xf numFmtId="0" fontId="6" fillId="0" borderId="17" xfId="5" applyBorder="1" applyAlignment="1">
      <alignment horizontal="center" vertical="center"/>
    </xf>
    <xf numFmtId="0" fontId="6" fillId="0" borderId="40" xfId="5" applyBorder="1" applyAlignment="1">
      <alignment horizontal="center" vertical="center"/>
    </xf>
    <xf numFmtId="0" fontId="7" fillId="0" borderId="40" xfId="5" applyFont="1" applyBorder="1" applyAlignment="1">
      <alignment horizontal="center" vertical="center"/>
    </xf>
    <xf numFmtId="0" fontId="6" fillId="0" borderId="19" xfId="5" applyBorder="1" applyAlignment="1">
      <alignment horizontal="center" vertical="center"/>
    </xf>
    <xf numFmtId="0" fontId="6" fillId="0" borderId="20" xfId="5" applyBorder="1"/>
    <xf numFmtId="0" fontId="7" fillId="0" borderId="30" xfId="5" applyFont="1" applyBorder="1" applyAlignment="1">
      <alignment horizontal="center" vertical="center" shrinkToFit="1"/>
    </xf>
    <xf numFmtId="0" fontId="7" fillId="0" borderId="24" xfId="5" applyFont="1" applyBorder="1" applyAlignment="1">
      <alignment horizontal="center" vertical="center" shrinkToFit="1"/>
    </xf>
    <xf numFmtId="0" fontId="7" fillId="0" borderId="42" xfId="5" applyFont="1" applyBorder="1" applyAlignment="1">
      <alignment horizontal="left" vertical="center" shrinkToFit="1"/>
    </xf>
    <xf numFmtId="0" fontId="6" fillId="0" borderId="21" xfId="5" applyBorder="1" applyAlignment="1">
      <alignment horizontal="left"/>
    </xf>
    <xf numFmtId="0" fontId="7" fillId="0" borderId="37" xfId="5" applyFont="1" applyBorder="1" applyAlignment="1">
      <alignment horizontal="center" vertical="center"/>
    </xf>
    <xf numFmtId="0" fontId="10" fillId="0" borderId="19" xfId="5" applyFont="1" applyBorder="1" applyAlignment="1">
      <alignment horizontal="left" vertical="top"/>
    </xf>
    <xf numFmtId="0" fontId="10" fillId="0" borderId="0" xfId="5" applyFont="1" applyAlignment="1">
      <alignment horizontal="left" vertical="top"/>
    </xf>
    <xf numFmtId="0" fontId="7" fillId="0" borderId="44" xfId="5" applyFont="1" applyBorder="1" applyAlignment="1">
      <alignment horizontal="left" vertical="top"/>
    </xf>
    <xf numFmtId="0" fontId="7" fillId="0" borderId="24" xfId="5" applyFont="1" applyBorder="1" applyAlignment="1">
      <alignment horizontal="left" vertical="top"/>
    </xf>
    <xf numFmtId="0" fontId="6" fillId="0" borderId="10" xfId="5" applyBorder="1" applyAlignment="1">
      <alignment horizontal="center"/>
    </xf>
    <xf numFmtId="0" fontId="6" fillId="0" borderId="24" xfId="5" applyBorder="1" applyAlignment="1">
      <alignment horizontal="center"/>
    </xf>
    <xf numFmtId="0" fontId="6" fillId="0" borderId="0" xfId="5" applyAlignment="1">
      <alignment horizontal="right" vertical="center"/>
    </xf>
    <xf numFmtId="0" fontId="7" fillId="0" borderId="45" xfId="5" applyFont="1" applyBorder="1" applyAlignment="1">
      <alignment horizontal="center" vertical="center"/>
    </xf>
    <xf numFmtId="0" fontId="7" fillId="0" borderId="46" xfId="5" applyFont="1" applyBorder="1" applyAlignment="1">
      <alignment horizontal="center" vertical="center"/>
    </xf>
    <xf numFmtId="0" fontId="6" fillId="2" borderId="46" xfId="5" applyFill="1" applyBorder="1" applyAlignment="1">
      <alignment horizontal="center" vertical="center"/>
    </xf>
    <xf numFmtId="0" fontId="6" fillId="2" borderId="47" xfId="5" applyFill="1" applyBorder="1" applyAlignment="1">
      <alignment horizontal="center" vertical="center"/>
    </xf>
    <xf numFmtId="0" fontId="7" fillId="0" borderId="48" xfId="5" applyFont="1" applyBorder="1" applyAlignment="1">
      <alignment horizontal="center" vertical="center"/>
    </xf>
    <xf numFmtId="0" fontId="7" fillId="0" borderId="49" xfId="5" applyFont="1" applyBorder="1" applyAlignment="1">
      <alignment horizontal="center" vertical="center"/>
    </xf>
    <xf numFmtId="0" fontId="6" fillId="0" borderId="50" xfId="5" applyBorder="1" applyAlignment="1">
      <alignment horizontal="center" vertical="center"/>
    </xf>
    <xf numFmtId="0" fontId="6" fillId="0" borderId="51" xfId="5" applyBorder="1" applyAlignment="1">
      <alignment horizontal="center" vertical="center"/>
    </xf>
    <xf numFmtId="0" fontId="6" fillId="0" borderId="51" xfId="5" applyBorder="1"/>
    <xf numFmtId="0" fontId="6" fillId="0" borderId="52" xfId="5" applyBorder="1"/>
    <xf numFmtId="0" fontId="7" fillId="0" borderId="0" xfId="5" applyFont="1" applyAlignment="1">
      <alignment horizontal="center" vertical="center"/>
    </xf>
    <xf numFmtId="0" fontId="7" fillId="0" borderId="7" xfId="5" applyFont="1" applyBorder="1" applyAlignment="1">
      <alignment horizontal="left" vertical="top"/>
    </xf>
    <xf numFmtId="0" fontId="2" fillId="0" borderId="17" xfId="7" applyFont="1" applyBorder="1" applyAlignment="1">
      <alignment horizontal="center" vertical="center" wrapText="1"/>
    </xf>
    <xf numFmtId="0" fontId="2" fillId="3" borderId="17" xfId="7" applyFont="1" applyFill="1" applyBorder="1" applyAlignment="1">
      <alignment horizontal="center" vertical="center" wrapText="1"/>
    </xf>
    <xf numFmtId="0" fontId="2" fillId="5" borderId="17" xfId="7" applyFont="1" applyFill="1" applyBorder="1" applyAlignment="1">
      <alignment horizontal="center" vertical="center"/>
    </xf>
    <xf numFmtId="0" fontId="2" fillId="3" borderId="17" xfId="7" applyFont="1" applyFill="1" applyBorder="1" applyAlignment="1">
      <alignment horizontal="center" vertical="center"/>
    </xf>
    <xf numFmtId="0" fontId="5" fillId="0" borderId="16" xfId="7" applyFont="1" applyBorder="1" applyAlignment="1">
      <alignment horizontal="center" vertical="center" wrapText="1"/>
    </xf>
    <xf numFmtId="0" fontId="5" fillId="0" borderId="17" xfId="7" applyFont="1" applyBorder="1" applyAlignment="1">
      <alignment horizontal="center" vertical="center" wrapText="1"/>
    </xf>
    <xf numFmtId="0" fontId="5" fillId="0" borderId="17" xfId="7" applyFont="1" applyBorder="1" applyAlignment="1">
      <alignment horizontal="center" vertical="center"/>
    </xf>
    <xf numFmtId="0" fontId="2" fillId="0" borderId="10" xfId="7" applyFont="1" applyBorder="1" applyAlignment="1">
      <alignment horizontal="center" vertical="center"/>
    </xf>
    <xf numFmtId="0" fontId="2" fillId="4" borderId="10" xfId="7" applyFont="1" applyFill="1" applyBorder="1" applyAlignment="1">
      <alignment horizontal="center" vertical="center"/>
    </xf>
    <xf numFmtId="0" fontId="19" fillId="6" borderId="0" xfId="0" applyFont="1" applyFill="1">
      <alignment vertical="center"/>
    </xf>
    <xf numFmtId="49" fontId="5" fillId="0" borderId="17" xfId="7" applyNumberFormat="1" applyFont="1" applyBorder="1" applyAlignment="1">
      <alignment horizontal="center" vertical="center"/>
    </xf>
    <xf numFmtId="0" fontId="5" fillId="0" borderId="3" xfId="7" applyFont="1" applyBorder="1" applyAlignment="1">
      <alignment horizontal="center" vertical="center" wrapText="1"/>
    </xf>
    <xf numFmtId="0" fontId="5" fillId="0" borderId="19" xfId="7" applyFont="1" applyBorder="1" applyAlignment="1">
      <alignment horizontal="center" vertical="center" wrapText="1"/>
    </xf>
    <xf numFmtId="0" fontId="5" fillId="0" borderId="9" xfId="7" applyFont="1" applyBorder="1" applyAlignment="1">
      <alignment horizontal="center" vertical="center" wrapText="1"/>
    </xf>
    <xf numFmtId="0" fontId="2" fillId="0" borderId="17" xfId="7" applyFont="1" applyBorder="1">
      <alignment vertical="center"/>
    </xf>
    <xf numFmtId="0" fontId="5" fillId="0" borderId="25" xfId="7" applyFont="1" applyBorder="1" applyAlignment="1">
      <alignment horizontal="center" vertical="center"/>
    </xf>
    <xf numFmtId="0" fontId="5" fillId="0" borderId="23" xfId="7" applyFont="1" applyBorder="1" applyAlignment="1">
      <alignment horizontal="center" vertical="center"/>
    </xf>
    <xf numFmtId="0" fontId="5" fillId="0" borderId="16" xfId="7" applyFont="1" applyBorder="1" applyAlignment="1">
      <alignment horizontal="center" vertical="center"/>
    </xf>
    <xf numFmtId="0" fontId="2" fillId="5" borderId="17" xfId="7" applyFont="1" applyFill="1" applyBorder="1">
      <alignment vertical="center"/>
    </xf>
    <xf numFmtId="0" fontId="5" fillId="0" borderId="17" xfId="7" applyFont="1" applyBorder="1">
      <alignment vertical="center"/>
    </xf>
    <xf numFmtId="0" fontId="5" fillId="0" borderId="0" xfId="7" applyFont="1" applyAlignment="1">
      <alignment horizontal="left" vertical="center" wrapText="1"/>
    </xf>
    <xf numFmtId="0" fontId="5" fillId="7" borderId="17" xfId="7" applyFont="1" applyFill="1" applyBorder="1" applyAlignment="1">
      <alignment horizontal="center" vertical="center" wrapText="1"/>
    </xf>
    <xf numFmtId="0" fontId="5" fillId="0" borderId="25" xfId="7" applyFont="1" applyBorder="1" applyAlignment="1">
      <alignment horizontal="center" vertical="center" wrapText="1"/>
    </xf>
    <xf numFmtId="0" fontId="5" fillId="0" borderId="25" xfId="7" applyFont="1" applyBorder="1" applyAlignment="1">
      <alignment horizontal="left" vertical="center" wrapText="1"/>
    </xf>
    <xf numFmtId="0" fontId="5" fillId="0" borderId="23" xfId="7" applyFont="1" applyBorder="1" applyAlignment="1">
      <alignment horizontal="left" vertical="center" wrapText="1"/>
    </xf>
    <xf numFmtId="0" fontId="5" fillId="0" borderId="16" xfId="7" applyFont="1" applyBorder="1" applyAlignment="1">
      <alignment horizontal="left" vertical="center" wrapText="1"/>
    </xf>
    <xf numFmtId="0" fontId="5" fillId="0" borderId="25" xfId="7" applyFont="1" applyBorder="1" applyAlignment="1">
      <alignment horizontal="left" vertical="center"/>
    </xf>
    <xf numFmtId="0" fontId="5" fillId="0" borderId="23" xfId="7" applyFont="1" applyBorder="1" applyAlignment="1">
      <alignment horizontal="left" vertical="center"/>
    </xf>
    <xf numFmtId="0" fontId="5" fillId="0" borderId="16" xfId="7" applyFont="1" applyBorder="1" applyAlignment="1">
      <alignment horizontal="left" vertical="center"/>
    </xf>
    <xf numFmtId="0" fontId="5" fillId="0" borderId="4" xfId="7" applyFont="1" applyBorder="1" applyAlignment="1">
      <alignment horizontal="center" vertical="center" wrapText="1"/>
    </xf>
    <xf numFmtId="0" fontId="5" fillId="0" borderId="21" xfId="7" applyFont="1" applyBorder="1" applyAlignment="1">
      <alignment horizontal="center" vertical="center" wrapText="1"/>
    </xf>
    <xf numFmtId="0" fontId="5" fillId="0" borderId="0" xfId="7" applyFont="1" applyAlignment="1">
      <alignment horizontal="center" vertical="center" wrapText="1"/>
    </xf>
    <xf numFmtId="0" fontId="5" fillId="0" borderId="37" xfId="7" applyFont="1" applyBorder="1" applyAlignment="1">
      <alignment horizontal="center" vertical="center" wrapText="1"/>
    </xf>
    <xf numFmtId="0" fontId="5" fillId="0" borderId="10" xfId="7" applyFont="1" applyBorder="1" applyAlignment="1">
      <alignment horizontal="center" vertical="center" wrapText="1"/>
    </xf>
    <xf numFmtId="0" fontId="5" fillId="0" borderId="24" xfId="7" applyFont="1" applyBorder="1" applyAlignment="1">
      <alignment horizontal="center" vertical="center" wrapText="1"/>
    </xf>
    <xf numFmtId="0" fontId="5" fillId="4" borderId="40" xfId="7" applyFont="1" applyFill="1" applyBorder="1" applyAlignment="1">
      <alignment horizontal="center" vertical="center" wrapText="1"/>
    </xf>
    <xf numFmtId="0" fontId="5" fillId="4" borderId="22" xfId="7" applyFont="1" applyFill="1" applyBorder="1" applyAlignment="1">
      <alignment horizontal="center" vertical="center" wrapText="1"/>
    </xf>
    <xf numFmtId="0" fontId="5" fillId="4" borderId="28" xfId="7" applyFont="1" applyFill="1" applyBorder="1" applyAlignment="1">
      <alignment horizontal="center" vertical="center" wrapText="1"/>
    </xf>
    <xf numFmtId="0" fontId="5" fillId="4" borderId="25" xfId="7" applyFont="1" applyFill="1" applyBorder="1" applyAlignment="1">
      <alignment horizontal="center" vertical="center" wrapText="1"/>
    </xf>
    <xf numFmtId="0" fontId="5" fillId="4" borderId="16" xfId="7" applyFont="1" applyFill="1" applyBorder="1" applyAlignment="1">
      <alignment horizontal="center" vertical="center" wrapText="1"/>
    </xf>
    <xf numFmtId="0" fontId="19" fillId="6" borderId="17" xfId="0" applyFont="1" applyFill="1" applyBorder="1">
      <alignment vertical="center"/>
    </xf>
    <xf numFmtId="0" fontId="12" fillId="0" borderId="17" xfId="7" applyFont="1" applyBorder="1" applyAlignment="1">
      <alignment horizontal="center" vertical="center"/>
    </xf>
    <xf numFmtId="180" fontId="5" fillId="0" borderId="17" xfId="7" applyNumberFormat="1" applyFont="1" applyBorder="1" applyAlignment="1">
      <alignment horizontal="center" vertical="center"/>
    </xf>
    <xf numFmtId="0" fontId="5" fillId="4" borderId="17" xfId="7" applyFont="1" applyFill="1" applyBorder="1" applyAlignment="1">
      <alignment horizontal="center" vertical="center"/>
    </xf>
    <xf numFmtId="0" fontId="28" fillId="0" borderId="25" xfId="3" applyFont="1" applyBorder="1" applyAlignment="1">
      <alignment horizontal="center" vertical="center"/>
    </xf>
    <xf numFmtId="0" fontId="28" fillId="0" borderId="23" xfId="3" applyFont="1" applyBorder="1" applyAlignment="1">
      <alignment horizontal="center" vertical="center"/>
    </xf>
    <xf numFmtId="0" fontId="28" fillId="0" borderId="16" xfId="3" applyFont="1" applyBorder="1" applyAlignment="1">
      <alignment horizontal="center" vertical="center"/>
    </xf>
    <xf numFmtId="0" fontId="5" fillId="0" borderId="0" xfId="3" applyFont="1" applyAlignment="1">
      <alignment horizontal="center" vertical="center"/>
    </xf>
    <xf numFmtId="0" fontId="5" fillId="0" borderId="25" xfId="3" applyFont="1" applyBorder="1" applyAlignment="1">
      <alignment horizontal="center" vertical="center" wrapText="1"/>
    </xf>
    <xf numFmtId="0" fontId="5" fillId="0" borderId="23" xfId="3" applyFont="1" applyBorder="1" applyAlignment="1">
      <alignment horizontal="center" vertical="center" wrapText="1"/>
    </xf>
    <xf numFmtId="0" fontId="5" fillId="0" borderId="0" xfId="3" applyFont="1" applyAlignment="1">
      <alignment horizontal="center" vertical="center" wrapText="1"/>
    </xf>
    <xf numFmtId="0" fontId="5" fillId="0" borderId="25" xfId="3" applyFont="1" applyBorder="1" applyAlignment="1">
      <alignment horizontal="center" vertical="center"/>
    </xf>
    <xf numFmtId="0" fontId="5" fillId="0" borderId="23" xfId="3" applyFont="1" applyBorder="1" applyAlignment="1">
      <alignment horizontal="center" vertical="center"/>
    </xf>
    <xf numFmtId="0" fontId="5" fillId="0" borderId="16" xfId="3" applyFont="1" applyBorder="1" applyAlignment="1">
      <alignment horizontal="center" vertical="center"/>
    </xf>
    <xf numFmtId="0" fontId="5" fillId="0" borderId="17" xfId="3" applyFont="1" applyBorder="1" applyAlignment="1">
      <alignment horizontal="center" vertical="center"/>
    </xf>
    <xf numFmtId="0" fontId="5" fillId="0" borderId="17" xfId="3" applyFont="1" applyBorder="1" applyAlignment="1">
      <alignment horizontal="center" vertical="center" wrapText="1"/>
    </xf>
    <xf numFmtId="0" fontId="5" fillId="0" borderId="16" xfId="3" applyFont="1" applyBorder="1" applyAlignment="1">
      <alignment horizontal="center" vertical="center" wrapText="1"/>
    </xf>
    <xf numFmtId="0" fontId="5" fillId="7" borderId="25" xfId="3" applyFont="1" applyFill="1" applyBorder="1" applyAlignment="1">
      <alignment horizontal="center" vertical="center"/>
    </xf>
    <xf numFmtId="0" fontId="5" fillId="7" borderId="16" xfId="3" applyFont="1" applyFill="1" applyBorder="1" applyAlignment="1">
      <alignment horizontal="center" vertical="center"/>
    </xf>
    <xf numFmtId="0" fontId="5" fillId="0" borderId="0" xfId="7" applyFont="1" applyAlignment="1">
      <alignment horizontal="center" vertical="center"/>
    </xf>
    <xf numFmtId="0" fontId="5" fillId="7" borderId="25" xfId="7" applyFont="1" applyFill="1" applyBorder="1" applyAlignment="1">
      <alignment horizontal="center" vertical="center" wrapText="1"/>
    </xf>
    <xf numFmtId="0" fontId="5" fillId="7" borderId="23" xfId="7" applyFont="1" applyFill="1" applyBorder="1" applyAlignment="1">
      <alignment horizontal="center" vertical="center" wrapText="1"/>
    </xf>
    <xf numFmtId="0" fontId="5" fillId="7" borderId="16" xfId="7" applyFont="1" applyFill="1" applyBorder="1" applyAlignment="1">
      <alignment horizontal="center" vertical="center" wrapText="1"/>
    </xf>
    <xf numFmtId="0" fontId="5" fillId="0" borderId="3" xfId="7" applyFont="1" applyBorder="1" applyAlignment="1">
      <alignment horizontal="center" vertical="center"/>
    </xf>
    <xf numFmtId="0" fontId="5" fillId="0" borderId="21" xfId="7" applyFont="1" applyBorder="1" applyAlignment="1">
      <alignment horizontal="center" vertical="center"/>
    </xf>
    <xf numFmtId="0" fontId="5" fillId="0" borderId="19" xfId="7" applyFont="1" applyBorder="1" applyAlignment="1">
      <alignment horizontal="center" vertical="center"/>
    </xf>
    <xf numFmtId="0" fontId="5" fillId="0" borderId="37" xfId="7" applyFont="1" applyBorder="1" applyAlignment="1">
      <alignment horizontal="center" vertical="center"/>
    </xf>
    <xf numFmtId="0" fontId="5" fillId="0" borderId="9" xfId="7" applyFont="1" applyBorder="1" applyAlignment="1">
      <alignment horizontal="center" vertical="center"/>
    </xf>
    <xf numFmtId="0" fontId="5" fillId="0" borderId="24" xfId="7" applyFont="1" applyBorder="1" applyAlignment="1">
      <alignment horizontal="center" vertical="center"/>
    </xf>
    <xf numFmtId="0" fontId="5" fillId="0" borderId="17" xfId="7" applyFont="1" applyBorder="1" applyAlignment="1">
      <alignment horizontal="right" vertical="center"/>
    </xf>
    <xf numFmtId="0" fontId="5" fillId="0" borderId="17" xfId="7" applyFont="1" applyBorder="1" applyAlignment="1">
      <alignment horizontal="left" vertical="center"/>
    </xf>
    <xf numFmtId="0" fontId="5" fillId="4" borderId="17" xfId="7" applyFont="1" applyFill="1" applyBorder="1" applyAlignment="1">
      <alignment horizontal="right" vertical="center"/>
    </xf>
    <xf numFmtId="179" fontId="5" fillId="0" borderId="17" xfId="7" applyNumberFormat="1" applyFont="1" applyBorder="1" applyAlignment="1">
      <alignment horizontal="center" vertical="center"/>
    </xf>
    <xf numFmtId="176" fontId="5" fillId="0" borderId="40" xfId="7" applyNumberFormat="1" applyFont="1" applyBorder="1">
      <alignment vertical="center"/>
    </xf>
    <xf numFmtId="176" fontId="5" fillId="0" borderId="28" xfId="7" applyNumberFormat="1" applyFont="1" applyBorder="1">
      <alignment vertical="center"/>
    </xf>
    <xf numFmtId="176" fontId="5" fillId="0" borderId="22" xfId="7" applyNumberFormat="1" applyFont="1" applyBorder="1">
      <alignment vertical="center"/>
    </xf>
    <xf numFmtId="0" fontId="28" fillId="0" borderId="23" xfId="7" applyFont="1" applyBorder="1" applyAlignment="1">
      <alignment horizontal="left" vertical="center" wrapText="1"/>
    </xf>
    <xf numFmtId="0" fontId="28" fillId="0" borderId="16" xfId="7" applyFont="1" applyBorder="1" applyAlignment="1">
      <alignment horizontal="left" vertical="center" wrapText="1"/>
    </xf>
    <xf numFmtId="0" fontId="5" fillId="0" borderId="17" xfId="7" applyFont="1" applyBorder="1" applyAlignment="1">
      <alignment horizontal="left" vertical="center" wrapText="1"/>
    </xf>
    <xf numFmtId="0" fontId="5" fillId="0" borderId="0" xfId="7" applyFont="1" applyAlignment="1">
      <alignment horizontal="right" vertical="center"/>
    </xf>
    <xf numFmtId="0" fontId="5" fillId="0" borderId="3" xfId="7" applyFont="1" applyBorder="1" applyAlignment="1">
      <alignment horizontal="left" vertical="center" wrapText="1"/>
    </xf>
    <xf numFmtId="0" fontId="14" fillId="0" borderId="25" xfId="7" applyFont="1" applyBorder="1" applyAlignment="1">
      <alignment horizontal="center" vertical="center" wrapText="1"/>
    </xf>
    <xf numFmtId="0" fontId="14" fillId="0" borderId="16" xfId="7" applyFont="1" applyBorder="1" applyAlignment="1">
      <alignment horizontal="center" vertical="center" wrapText="1"/>
    </xf>
    <xf numFmtId="176" fontId="26" fillId="0" borderId="17" xfId="0" applyNumberFormat="1" applyFont="1" applyBorder="1">
      <alignment vertical="center"/>
    </xf>
    <xf numFmtId="0" fontId="5" fillId="7" borderId="25" xfId="3" applyFont="1" applyFill="1" applyBorder="1" applyAlignment="1">
      <alignment horizontal="center" vertical="center" wrapText="1"/>
    </xf>
    <xf numFmtId="0" fontId="5" fillId="7" borderId="16" xfId="3" applyFont="1" applyFill="1" applyBorder="1" applyAlignment="1">
      <alignment horizontal="center" vertical="center" wrapText="1"/>
    </xf>
    <xf numFmtId="0" fontId="5" fillId="0" borderId="25" xfId="7" applyFont="1" applyBorder="1">
      <alignment vertical="center"/>
    </xf>
    <xf numFmtId="0" fontId="5" fillId="0" borderId="23" xfId="7" applyFont="1" applyBorder="1">
      <alignment vertical="center"/>
    </xf>
    <xf numFmtId="0" fontId="5" fillId="0" borderId="16" xfId="7" applyFont="1" applyBorder="1">
      <alignment vertical="center"/>
    </xf>
    <xf numFmtId="176" fontId="5" fillId="0" borderId="25" xfId="7" applyNumberFormat="1" applyFont="1" applyBorder="1" applyAlignment="1">
      <alignment horizontal="center" vertical="center" wrapText="1"/>
    </xf>
    <xf numFmtId="176" fontId="5" fillId="0" borderId="16" xfId="7" applyNumberFormat="1" applyFont="1" applyBorder="1" applyAlignment="1">
      <alignment horizontal="center" vertical="center" wrapText="1"/>
    </xf>
    <xf numFmtId="0" fontId="12" fillId="0" borderId="53" xfId="7" applyFont="1" applyBorder="1" applyAlignment="1">
      <alignment horizontal="center" vertical="center"/>
    </xf>
    <xf numFmtId="0" fontId="12" fillId="0" borderId="54" xfId="7" applyFont="1" applyBorder="1" applyAlignment="1">
      <alignment horizontal="center" vertical="center"/>
    </xf>
    <xf numFmtId="176" fontId="5" fillId="0" borderId="25" xfId="7" applyNumberFormat="1" applyFont="1" applyBorder="1" applyAlignment="1">
      <alignment horizontal="center" vertical="center"/>
    </xf>
    <xf numFmtId="176" fontId="5" fillId="0" borderId="23" xfId="7" applyNumberFormat="1" applyFont="1" applyBorder="1" applyAlignment="1">
      <alignment horizontal="center" vertical="center"/>
    </xf>
    <xf numFmtId="0" fontId="5" fillId="0" borderId="53" xfId="3" applyFont="1" applyBorder="1" applyAlignment="1">
      <alignment horizontal="center" vertical="center" wrapText="1"/>
    </xf>
    <xf numFmtId="0" fontId="5" fillId="0" borderId="55" xfId="3" applyFont="1" applyBorder="1" applyAlignment="1">
      <alignment horizontal="center" vertical="center" wrapText="1"/>
    </xf>
    <xf numFmtId="0" fontId="5" fillId="0" borderId="54" xfId="3" applyFont="1" applyBorder="1" applyAlignment="1">
      <alignment horizontal="center" vertical="center" wrapText="1"/>
    </xf>
    <xf numFmtId="176" fontId="26" fillId="0" borderId="17" xfId="0" quotePrefix="1" applyNumberFormat="1" applyFont="1" applyBorder="1">
      <alignment vertical="center"/>
    </xf>
    <xf numFmtId="0" fontId="27" fillId="0" borderId="17" xfId="0" applyFont="1" applyBorder="1" applyAlignment="1">
      <alignment horizontal="right" vertical="center"/>
    </xf>
    <xf numFmtId="0" fontId="5" fillId="4" borderId="25" xfId="7" applyFont="1" applyFill="1" applyBorder="1" applyAlignment="1">
      <alignment horizontal="right" vertical="center"/>
    </xf>
    <xf numFmtId="0" fontId="5" fillId="4" borderId="23" xfId="7" applyFont="1" applyFill="1" applyBorder="1" applyAlignment="1">
      <alignment horizontal="right" vertical="center"/>
    </xf>
    <xf numFmtId="0" fontId="5" fillId="4" borderId="16" xfId="7" applyFont="1" applyFill="1" applyBorder="1" applyAlignment="1">
      <alignment horizontal="right" vertical="center"/>
    </xf>
    <xf numFmtId="176" fontId="5" fillId="0" borderId="40" xfId="7" applyNumberFormat="1" applyFont="1" applyBorder="1" applyAlignment="1">
      <alignment horizontal="center" vertical="center"/>
    </xf>
    <xf numFmtId="176" fontId="5" fillId="0" borderId="28" xfId="7" applyNumberFormat="1" applyFont="1" applyBorder="1" applyAlignment="1">
      <alignment horizontal="center" vertical="center"/>
    </xf>
    <xf numFmtId="179" fontId="5" fillId="0" borderId="25" xfId="7" applyNumberFormat="1" applyFont="1" applyBorder="1" applyAlignment="1">
      <alignment horizontal="center" vertical="center"/>
    </xf>
    <xf numFmtId="179" fontId="5" fillId="0" borderId="23" xfId="7" applyNumberFormat="1" applyFont="1" applyBorder="1" applyAlignment="1">
      <alignment horizontal="center" vertical="center"/>
    </xf>
    <xf numFmtId="179" fontId="5" fillId="0" borderId="16" xfId="7" applyNumberFormat="1" applyFont="1" applyBorder="1" applyAlignment="1">
      <alignment horizontal="center" vertical="center"/>
    </xf>
    <xf numFmtId="0" fontId="5" fillId="3" borderId="25" xfId="7" applyFont="1" applyFill="1" applyBorder="1" applyAlignment="1">
      <alignment horizontal="center" vertical="center"/>
    </xf>
    <xf numFmtId="0" fontId="5" fillId="3" borderId="16" xfId="7" applyFont="1" applyFill="1" applyBorder="1" applyAlignment="1">
      <alignment horizontal="center" vertical="center"/>
    </xf>
    <xf numFmtId="0" fontId="5" fillId="3" borderId="23" xfId="7" applyFont="1" applyFill="1" applyBorder="1" applyAlignment="1">
      <alignment horizontal="center" vertical="center"/>
    </xf>
    <xf numFmtId="0" fontId="5" fillId="0" borderId="23" xfId="7" applyFont="1" applyBorder="1" applyAlignment="1">
      <alignment horizontal="center" vertical="center" wrapText="1"/>
    </xf>
    <xf numFmtId="0" fontId="5" fillId="7" borderId="17" xfId="7" applyFont="1" applyFill="1" applyBorder="1" applyAlignment="1">
      <alignment horizontal="center" vertical="center"/>
    </xf>
    <xf numFmtId="0" fontId="5" fillId="6" borderId="17" xfId="7" applyFont="1" applyFill="1" applyBorder="1" applyAlignment="1">
      <alignment horizontal="center" vertical="center"/>
    </xf>
    <xf numFmtId="176" fontId="5" fillId="0" borderId="17" xfId="7" applyNumberFormat="1" applyFont="1" applyBorder="1">
      <alignment vertical="center"/>
    </xf>
    <xf numFmtId="0" fontId="5" fillId="3" borderId="25" xfId="7" applyFont="1" applyFill="1" applyBorder="1" applyAlignment="1">
      <alignment horizontal="left" vertical="center"/>
    </xf>
    <xf numFmtId="0" fontId="5" fillId="3" borderId="23" xfId="7" applyFont="1" applyFill="1" applyBorder="1" applyAlignment="1">
      <alignment horizontal="left" vertical="center"/>
    </xf>
    <xf numFmtId="0" fontId="5" fillId="3" borderId="16" xfId="7" applyFont="1" applyFill="1" applyBorder="1" applyAlignment="1">
      <alignment horizontal="left" vertical="center"/>
    </xf>
    <xf numFmtId="0" fontId="5" fillId="6" borderId="17" xfId="7" applyFont="1" applyFill="1" applyBorder="1" applyAlignment="1">
      <alignment horizontal="right" vertical="center"/>
    </xf>
    <xf numFmtId="179" fontId="5" fillId="0" borderId="17" xfId="7" applyNumberFormat="1" applyFont="1" applyBorder="1" applyAlignment="1">
      <alignment horizontal="center" vertical="center" wrapText="1"/>
    </xf>
    <xf numFmtId="0" fontId="5" fillId="0" borderId="25" xfId="7" applyFont="1" applyBorder="1" applyAlignment="1">
      <alignment horizontal="right" vertical="center"/>
    </xf>
    <xf numFmtId="0" fontId="5" fillId="0" borderId="16" xfId="7" applyFont="1" applyBorder="1" applyAlignment="1">
      <alignment horizontal="right" vertical="center"/>
    </xf>
  </cellXfs>
  <cellStyles count="10">
    <cellStyle name="Normal 2" xfId="1" xr:uid="{00000000-0005-0000-0000-000000000000}"/>
    <cellStyle name="通貨 2" xfId="2" xr:uid="{00000000-0005-0000-0000-000001000000}"/>
    <cellStyle name="標準" xfId="0" builtinId="0"/>
    <cellStyle name="標準 2" xfId="3" xr:uid="{00000000-0005-0000-0000-000003000000}"/>
    <cellStyle name="標準 2 2" xfId="4" xr:uid="{00000000-0005-0000-0000-000004000000}"/>
    <cellStyle name="標準 3" xfId="5" xr:uid="{00000000-0005-0000-0000-000005000000}"/>
    <cellStyle name="標準 4" xfId="6" xr:uid="{00000000-0005-0000-0000-000006000000}"/>
    <cellStyle name="標準_③-２加算様式（就労）" xfId="7" xr:uid="{00000000-0005-0000-0000-000007000000}"/>
    <cellStyle name="標準_⑨指定申請様式（案）（多機能用総括表）" xfId="8" xr:uid="{00000000-0005-0000-0000-000008000000}"/>
    <cellStyle name="標準_事業者指定様式（多機能用総括表）作業ファイル"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U66"/>
  <sheetViews>
    <sheetView showGridLines="0" view="pageBreakPreview" zoomScaleNormal="80" zoomScaleSheetLayoutView="100" workbookViewId="0">
      <selection activeCell="A33" sqref="A33:A49"/>
    </sheetView>
  </sheetViews>
  <sheetFormatPr defaultColWidth="8.19921875" defaultRowHeight="12.75" customHeight="1" x14ac:dyDescent="0.45"/>
  <cols>
    <col min="1" max="20" width="3.8984375" style="2" customWidth="1"/>
    <col min="21" max="255" width="4.19921875" style="2" customWidth="1"/>
    <col min="256" max="16384" width="8.19921875" style="2"/>
  </cols>
  <sheetData>
    <row r="1" spans="1:20" ht="12.75" customHeight="1" x14ac:dyDescent="0.45">
      <c r="A1" s="1" t="s">
        <v>92</v>
      </c>
    </row>
    <row r="2" spans="1:20" ht="12.75" customHeight="1" x14ac:dyDescent="0.45">
      <c r="L2" s="31" t="s">
        <v>93</v>
      </c>
    </row>
    <row r="3" spans="1:20" ht="12.75" customHeight="1" thickBot="1" x14ac:dyDescent="0.5">
      <c r="A3" s="248"/>
      <c r="B3" s="3"/>
      <c r="C3" s="3"/>
      <c r="D3" s="3"/>
      <c r="E3" s="3"/>
      <c r="F3" s="3"/>
      <c r="G3" s="3"/>
      <c r="H3" s="3"/>
      <c r="I3" s="190"/>
    </row>
    <row r="4" spans="1:20" ht="12.75" customHeight="1" thickBot="1" x14ac:dyDescent="0.5">
      <c r="A4" s="248"/>
      <c r="B4" s="3"/>
      <c r="C4" s="3"/>
      <c r="D4" s="3"/>
      <c r="E4" s="3"/>
      <c r="F4" s="3"/>
      <c r="G4" s="3"/>
      <c r="H4" s="3"/>
      <c r="I4" s="190"/>
      <c r="N4" s="249" t="s">
        <v>58</v>
      </c>
      <c r="O4" s="250"/>
      <c r="P4" s="251"/>
      <c r="Q4" s="251"/>
      <c r="R4" s="251"/>
      <c r="S4" s="251"/>
      <c r="T4" s="252"/>
    </row>
    <row r="5" spans="1:20" ht="12.75" customHeight="1" thickBot="1" x14ac:dyDescent="0.25">
      <c r="B5" s="32"/>
      <c r="C5" s="33"/>
      <c r="D5" s="33"/>
      <c r="E5" s="33"/>
      <c r="F5" s="33"/>
      <c r="G5" s="33"/>
      <c r="H5" s="33"/>
    </row>
    <row r="6" spans="1:20" ht="12.75" customHeight="1" x14ac:dyDescent="0.2">
      <c r="A6" s="4"/>
      <c r="B6" s="253" t="s">
        <v>25</v>
      </c>
      <c r="C6" s="254"/>
      <c r="D6" s="255"/>
      <c r="E6" s="256"/>
      <c r="F6" s="256"/>
      <c r="G6" s="256"/>
      <c r="H6" s="256"/>
      <c r="I6" s="256"/>
      <c r="J6" s="256"/>
      <c r="K6" s="256"/>
      <c r="L6" s="256"/>
      <c r="M6" s="256"/>
      <c r="N6" s="256"/>
      <c r="O6" s="256"/>
      <c r="P6" s="256"/>
      <c r="Q6" s="256"/>
      <c r="R6" s="257"/>
      <c r="S6" s="257"/>
      <c r="T6" s="258"/>
    </row>
    <row r="7" spans="1:20" ht="12.75" customHeight="1" x14ac:dyDescent="0.2">
      <c r="A7" s="5" t="s">
        <v>64</v>
      </c>
      <c r="B7" s="160" t="s">
        <v>34</v>
      </c>
      <c r="C7" s="185"/>
      <c r="D7" s="235"/>
      <c r="E7" s="164"/>
      <c r="F7" s="164"/>
      <c r="G7" s="164"/>
      <c r="H7" s="164"/>
      <c r="I7" s="164"/>
      <c r="J7" s="164"/>
      <c r="K7" s="164"/>
      <c r="L7" s="164"/>
      <c r="M7" s="164"/>
      <c r="N7" s="164"/>
      <c r="O7" s="164"/>
      <c r="P7" s="164"/>
      <c r="Q7" s="164"/>
      <c r="R7" s="165"/>
      <c r="S7" s="165"/>
      <c r="T7" s="236"/>
    </row>
    <row r="8" spans="1:20" ht="12.75" customHeight="1" x14ac:dyDescent="0.45">
      <c r="A8" s="5"/>
      <c r="B8" s="224" t="s">
        <v>33</v>
      </c>
      <c r="C8" s="223"/>
      <c r="D8" s="6" t="s">
        <v>32</v>
      </c>
      <c r="E8" s="7"/>
      <c r="F8" s="7"/>
      <c r="G8" s="7"/>
      <c r="H8" s="7"/>
      <c r="I8" s="7"/>
      <c r="J8" s="7"/>
      <c r="K8" s="7"/>
      <c r="L8" s="7"/>
      <c r="M8" s="7"/>
      <c r="N8" s="7"/>
      <c r="O8" s="7"/>
      <c r="P8" s="7"/>
      <c r="Q8" s="7"/>
      <c r="R8" s="7"/>
      <c r="S8" s="7"/>
      <c r="T8" s="8"/>
    </row>
    <row r="9" spans="1:20" ht="12.75" customHeight="1" x14ac:dyDescent="0.45">
      <c r="A9" s="5" t="s">
        <v>65</v>
      </c>
      <c r="B9" s="259"/>
      <c r="C9" s="241"/>
      <c r="D9" s="9"/>
      <c r="E9" s="10"/>
      <c r="F9" s="11" t="s">
        <v>28</v>
      </c>
      <c r="G9" s="12"/>
      <c r="H9" s="12"/>
      <c r="I9" s="260" t="s">
        <v>27</v>
      </c>
      <c r="J9" s="260"/>
      <c r="K9" s="10"/>
      <c r="L9" s="10"/>
      <c r="M9" s="10"/>
      <c r="N9" s="10"/>
      <c r="O9" s="10"/>
      <c r="P9" s="10"/>
      <c r="Q9" s="10"/>
      <c r="R9" s="10"/>
      <c r="S9" s="10"/>
      <c r="T9" s="13"/>
    </row>
    <row r="10" spans="1:20" ht="12.75" customHeight="1" x14ac:dyDescent="0.45">
      <c r="A10" s="14"/>
      <c r="B10" s="155"/>
      <c r="C10" s="156"/>
      <c r="D10" s="15"/>
      <c r="E10" s="16"/>
      <c r="F10" s="16"/>
      <c r="G10" s="16"/>
      <c r="H10" s="16"/>
      <c r="I10" s="16"/>
      <c r="J10" s="16"/>
      <c r="K10" s="16"/>
      <c r="L10" s="16"/>
      <c r="M10" s="16"/>
      <c r="N10" s="16"/>
      <c r="O10" s="16"/>
      <c r="P10" s="16"/>
      <c r="Q10" s="16"/>
      <c r="R10" s="16"/>
      <c r="S10" s="16"/>
      <c r="T10" s="17"/>
    </row>
    <row r="11" spans="1:20" ht="12.75" customHeight="1" x14ac:dyDescent="0.2">
      <c r="A11" s="18"/>
      <c r="B11" s="160" t="s">
        <v>31</v>
      </c>
      <c r="C11" s="185"/>
      <c r="D11" s="185" t="s">
        <v>30</v>
      </c>
      <c r="E11" s="185"/>
      <c r="F11" s="232"/>
      <c r="G11" s="232"/>
      <c r="H11" s="232"/>
      <c r="I11" s="232"/>
      <c r="J11" s="233"/>
      <c r="K11" s="234" t="s">
        <v>29</v>
      </c>
      <c r="L11" s="234"/>
      <c r="M11" s="235"/>
      <c r="N11" s="164"/>
      <c r="O11" s="164"/>
      <c r="P11" s="164"/>
      <c r="Q11" s="164"/>
      <c r="R11" s="165"/>
      <c r="S11" s="165"/>
      <c r="T11" s="236"/>
    </row>
    <row r="12" spans="1:20" ht="12.75" customHeight="1" x14ac:dyDescent="0.2">
      <c r="A12" s="237" t="s">
        <v>59</v>
      </c>
      <c r="B12" s="202"/>
      <c r="C12" s="202"/>
      <c r="D12" s="202"/>
      <c r="E12" s="202"/>
      <c r="F12" s="202"/>
      <c r="G12" s="202"/>
      <c r="H12" s="202"/>
      <c r="I12" s="238"/>
      <c r="J12" s="151" t="s">
        <v>55</v>
      </c>
      <c r="K12" s="152"/>
      <c r="L12" s="152"/>
      <c r="M12" s="152"/>
      <c r="N12" s="152"/>
      <c r="O12" s="152"/>
      <c r="P12" s="152"/>
      <c r="Q12" s="152"/>
      <c r="R12" s="158"/>
      <c r="S12" s="158"/>
      <c r="T12" s="159"/>
    </row>
    <row r="13" spans="1:20" ht="13.2" x14ac:dyDescent="0.2">
      <c r="A13" s="239" t="s">
        <v>26</v>
      </c>
      <c r="B13" s="240"/>
      <c r="C13" s="185" t="s">
        <v>25</v>
      </c>
      <c r="D13" s="151"/>
      <c r="E13" s="19"/>
      <c r="F13" s="20"/>
      <c r="G13" s="20"/>
      <c r="H13" s="20"/>
      <c r="I13" s="21"/>
      <c r="J13" s="163" t="s">
        <v>24</v>
      </c>
      <c r="K13" s="241"/>
      <c r="L13" s="242" t="s">
        <v>23</v>
      </c>
      <c r="M13" s="243"/>
      <c r="N13" s="243"/>
      <c r="O13" s="243"/>
      <c r="P13" s="243"/>
      <c r="Q13" s="243"/>
      <c r="R13" s="165"/>
      <c r="S13" s="165"/>
      <c r="T13" s="236"/>
    </row>
    <row r="14" spans="1:20" ht="20.25" customHeight="1" x14ac:dyDescent="0.2">
      <c r="A14" s="244" t="s">
        <v>54</v>
      </c>
      <c r="B14" s="245"/>
      <c r="C14" s="185" t="s">
        <v>22</v>
      </c>
      <c r="D14" s="151"/>
      <c r="E14" s="154"/>
      <c r="F14" s="246"/>
      <c r="G14" s="246"/>
      <c r="H14" s="246"/>
      <c r="I14" s="247"/>
      <c r="J14" s="154"/>
      <c r="K14" s="155"/>
      <c r="L14" s="22"/>
      <c r="M14" s="23"/>
      <c r="N14" s="23"/>
      <c r="O14" s="23"/>
      <c r="P14" s="23"/>
      <c r="Q14" s="23"/>
      <c r="R14" s="23"/>
      <c r="S14" s="23"/>
      <c r="T14" s="24"/>
    </row>
    <row r="15" spans="1:20" ht="12.75" customHeight="1" x14ac:dyDescent="0.45">
      <c r="A15" s="228" t="s">
        <v>21</v>
      </c>
      <c r="B15" s="224"/>
      <c r="C15" s="224"/>
      <c r="D15" s="224"/>
      <c r="E15" s="223"/>
      <c r="F15" s="185" t="s">
        <v>66</v>
      </c>
      <c r="G15" s="185"/>
      <c r="H15" s="185"/>
      <c r="I15" s="201" t="s">
        <v>53</v>
      </c>
      <c r="J15" s="202"/>
      <c r="K15" s="203"/>
      <c r="L15" s="185" t="s">
        <v>52</v>
      </c>
      <c r="M15" s="185"/>
      <c r="N15" s="185"/>
      <c r="O15" s="185" t="s">
        <v>51</v>
      </c>
      <c r="P15" s="185"/>
      <c r="Q15" s="151"/>
      <c r="R15" s="230" t="s">
        <v>67</v>
      </c>
      <c r="S15" s="230"/>
      <c r="T15" s="231"/>
    </row>
    <row r="16" spans="1:20" ht="12.75" customHeight="1" x14ac:dyDescent="0.45">
      <c r="A16" s="229"/>
      <c r="B16" s="155"/>
      <c r="C16" s="155"/>
      <c r="D16" s="155"/>
      <c r="E16" s="156"/>
      <c r="F16" s="25" t="s">
        <v>19</v>
      </c>
      <c r="G16" s="151" t="s">
        <v>60</v>
      </c>
      <c r="H16" s="160"/>
      <c r="I16" s="26" t="s">
        <v>19</v>
      </c>
      <c r="J16" s="151" t="s">
        <v>60</v>
      </c>
      <c r="K16" s="160"/>
      <c r="L16" s="26" t="s">
        <v>19</v>
      </c>
      <c r="M16" s="151" t="s">
        <v>60</v>
      </c>
      <c r="N16" s="160"/>
      <c r="O16" s="26" t="s">
        <v>19</v>
      </c>
      <c r="P16" s="151" t="s">
        <v>60</v>
      </c>
      <c r="Q16" s="152"/>
      <c r="R16" s="26" t="s">
        <v>19</v>
      </c>
      <c r="S16" s="151" t="s">
        <v>60</v>
      </c>
      <c r="T16" s="225"/>
    </row>
    <row r="17" spans="1:20" ht="12.75" customHeight="1" x14ac:dyDescent="0.45">
      <c r="A17" s="27"/>
      <c r="B17" s="222" t="s">
        <v>17</v>
      </c>
      <c r="C17" s="223"/>
      <c r="D17" s="201" t="s">
        <v>16</v>
      </c>
      <c r="E17" s="203"/>
      <c r="F17" s="26"/>
      <c r="G17" s="151"/>
      <c r="H17" s="160"/>
      <c r="I17" s="26"/>
      <c r="J17" s="151"/>
      <c r="K17" s="160"/>
      <c r="L17" s="26"/>
      <c r="M17" s="151"/>
      <c r="N17" s="160"/>
      <c r="O17" s="26"/>
      <c r="P17" s="151"/>
      <c r="Q17" s="152"/>
      <c r="R17" s="26"/>
      <c r="S17" s="151"/>
      <c r="T17" s="225"/>
    </row>
    <row r="18" spans="1:20" ht="12.75" customHeight="1" x14ac:dyDescent="0.45">
      <c r="A18" s="27"/>
      <c r="B18" s="154"/>
      <c r="C18" s="156"/>
      <c r="D18" s="201" t="s">
        <v>15</v>
      </c>
      <c r="E18" s="203"/>
      <c r="F18" s="26"/>
      <c r="G18" s="151"/>
      <c r="H18" s="160"/>
      <c r="I18" s="26"/>
      <c r="J18" s="151"/>
      <c r="K18" s="160"/>
      <c r="L18" s="26"/>
      <c r="M18" s="151"/>
      <c r="N18" s="160"/>
      <c r="O18" s="26"/>
      <c r="P18" s="151"/>
      <c r="Q18" s="152"/>
      <c r="R18" s="26"/>
      <c r="S18" s="151"/>
      <c r="T18" s="225"/>
    </row>
    <row r="19" spans="1:20" ht="12.75" customHeight="1" x14ac:dyDescent="0.45">
      <c r="A19" s="27"/>
      <c r="B19" s="201" t="s">
        <v>14</v>
      </c>
      <c r="C19" s="202"/>
      <c r="D19" s="202"/>
      <c r="E19" s="203"/>
      <c r="F19" s="151"/>
      <c r="G19" s="152"/>
      <c r="H19" s="160"/>
      <c r="I19" s="151"/>
      <c r="J19" s="152"/>
      <c r="K19" s="160"/>
      <c r="L19" s="151"/>
      <c r="M19" s="152"/>
      <c r="N19" s="160"/>
      <c r="O19" s="151"/>
      <c r="P19" s="152"/>
      <c r="Q19" s="152"/>
      <c r="R19" s="151"/>
      <c r="S19" s="152"/>
      <c r="T19" s="225"/>
    </row>
    <row r="20" spans="1:20" ht="12.75" customHeight="1" x14ac:dyDescent="0.45">
      <c r="A20" s="27"/>
      <c r="B20" s="201" t="s">
        <v>13</v>
      </c>
      <c r="C20" s="202"/>
      <c r="D20" s="202"/>
      <c r="E20" s="203"/>
      <c r="F20" s="144"/>
      <c r="G20" s="145"/>
      <c r="H20" s="226"/>
      <c r="I20" s="144"/>
      <c r="J20" s="145"/>
      <c r="K20" s="226"/>
      <c r="L20" s="144"/>
      <c r="M20" s="145"/>
      <c r="N20" s="226"/>
      <c r="O20" s="144"/>
      <c r="P20" s="145"/>
      <c r="Q20" s="145"/>
      <c r="R20" s="144"/>
      <c r="S20" s="145"/>
      <c r="T20" s="227"/>
    </row>
    <row r="21" spans="1:20" ht="12.75" customHeight="1" x14ac:dyDescent="0.45">
      <c r="A21" s="27"/>
      <c r="B21" s="224"/>
      <c r="C21" s="224"/>
      <c r="D21" s="224"/>
      <c r="E21" s="223"/>
      <c r="F21" s="185" t="s">
        <v>50</v>
      </c>
      <c r="G21" s="185"/>
      <c r="H21" s="185"/>
      <c r="I21" s="151" t="s">
        <v>49</v>
      </c>
      <c r="J21" s="152"/>
      <c r="K21" s="160"/>
      <c r="L21" s="201" t="s">
        <v>68</v>
      </c>
      <c r="M21" s="202"/>
      <c r="N21" s="203"/>
      <c r="O21" s="151" t="s">
        <v>20</v>
      </c>
      <c r="P21" s="152"/>
      <c r="Q21" s="152"/>
      <c r="R21" s="34"/>
      <c r="T21" s="35"/>
    </row>
    <row r="22" spans="1:20" ht="12.75" customHeight="1" x14ac:dyDescent="0.45">
      <c r="A22" s="27"/>
      <c r="B22" s="155"/>
      <c r="C22" s="155"/>
      <c r="D22" s="155"/>
      <c r="E22" s="156"/>
      <c r="F22" s="25" t="s">
        <v>19</v>
      </c>
      <c r="G22" s="151" t="s">
        <v>60</v>
      </c>
      <c r="H22" s="160"/>
      <c r="I22" s="26" t="s">
        <v>19</v>
      </c>
      <c r="J22" s="151" t="s">
        <v>60</v>
      </c>
      <c r="K22" s="160"/>
      <c r="L22" s="26" t="s">
        <v>19</v>
      </c>
      <c r="M22" s="151" t="s">
        <v>60</v>
      </c>
      <c r="N22" s="160"/>
      <c r="O22" s="26" t="s">
        <v>19</v>
      </c>
      <c r="P22" s="151" t="s">
        <v>60</v>
      </c>
      <c r="Q22" s="152"/>
      <c r="R22" s="34"/>
      <c r="T22" s="35"/>
    </row>
    <row r="23" spans="1:20" ht="12.75" customHeight="1" x14ac:dyDescent="0.45">
      <c r="A23" s="27"/>
      <c r="B23" s="222" t="s">
        <v>17</v>
      </c>
      <c r="C23" s="223"/>
      <c r="D23" s="201" t="s">
        <v>16</v>
      </c>
      <c r="E23" s="203"/>
      <c r="F23" s="26"/>
      <c r="G23" s="151"/>
      <c r="H23" s="160"/>
      <c r="I23" s="26"/>
      <c r="J23" s="151"/>
      <c r="K23" s="160"/>
      <c r="L23" s="26"/>
      <c r="M23" s="151"/>
      <c r="N23" s="160"/>
      <c r="O23" s="26"/>
      <c r="P23" s="151"/>
      <c r="Q23" s="152"/>
      <c r="R23" s="34"/>
      <c r="T23" s="35"/>
    </row>
    <row r="24" spans="1:20" ht="12.75" customHeight="1" x14ac:dyDescent="0.45">
      <c r="A24" s="27"/>
      <c r="B24" s="154"/>
      <c r="C24" s="156"/>
      <c r="D24" s="201" t="s">
        <v>15</v>
      </c>
      <c r="E24" s="203"/>
      <c r="F24" s="26"/>
      <c r="G24" s="151"/>
      <c r="H24" s="160"/>
      <c r="I24" s="26"/>
      <c r="J24" s="151"/>
      <c r="K24" s="160"/>
      <c r="L24" s="26"/>
      <c r="M24" s="151"/>
      <c r="N24" s="160"/>
      <c r="O24" s="26"/>
      <c r="P24" s="151"/>
      <c r="Q24" s="152"/>
      <c r="R24" s="34"/>
      <c r="T24" s="35"/>
    </row>
    <row r="25" spans="1:20" ht="12.75" customHeight="1" x14ac:dyDescent="0.45">
      <c r="A25" s="27"/>
      <c r="B25" s="201" t="s">
        <v>14</v>
      </c>
      <c r="C25" s="202"/>
      <c r="D25" s="202"/>
      <c r="E25" s="203"/>
      <c r="F25" s="151"/>
      <c r="G25" s="152"/>
      <c r="H25" s="160"/>
      <c r="I25" s="151"/>
      <c r="J25" s="152"/>
      <c r="K25" s="160"/>
      <c r="L25" s="151"/>
      <c r="M25" s="152"/>
      <c r="N25" s="160"/>
      <c r="O25" s="185"/>
      <c r="P25" s="185"/>
      <c r="Q25" s="151"/>
      <c r="R25" s="34"/>
      <c r="T25" s="35"/>
    </row>
    <row r="26" spans="1:20" ht="12.75" customHeight="1" x14ac:dyDescent="0.45">
      <c r="A26" s="27"/>
      <c r="B26" s="201" t="s">
        <v>13</v>
      </c>
      <c r="C26" s="202"/>
      <c r="D26" s="202"/>
      <c r="E26" s="203"/>
      <c r="F26" s="204"/>
      <c r="G26" s="205"/>
      <c r="H26" s="206"/>
      <c r="I26" s="204"/>
      <c r="J26" s="205"/>
      <c r="K26" s="206"/>
      <c r="L26" s="204"/>
      <c r="M26" s="205"/>
      <c r="N26" s="206"/>
      <c r="O26" s="207"/>
      <c r="P26" s="207"/>
      <c r="Q26" s="204"/>
      <c r="R26" s="34"/>
      <c r="T26" s="35"/>
    </row>
    <row r="27" spans="1:20" s="37" customFormat="1" ht="13.5" customHeight="1" x14ac:dyDescent="0.45">
      <c r="A27" s="36"/>
      <c r="B27" s="208" t="s">
        <v>69</v>
      </c>
      <c r="C27" s="209"/>
      <c r="D27" s="209"/>
      <c r="E27" s="210"/>
      <c r="F27" s="216" t="s">
        <v>70</v>
      </c>
      <c r="G27" s="157"/>
      <c r="H27" s="157"/>
      <c r="I27" s="157"/>
      <c r="J27" s="157"/>
      <c r="K27" s="157"/>
      <c r="L27" s="157"/>
      <c r="M27" s="157"/>
      <c r="N27" s="157"/>
      <c r="O27" s="157"/>
      <c r="P27" s="157"/>
      <c r="Q27" s="157"/>
      <c r="R27" s="157"/>
      <c r="S27" s="157"/>
      <c r="T27" s="217"/>
    </row>
    <row r="28" spans="1:20" s="37" customFormat="1" ht="13.5" customHeight="1" x14ac:dyDescent="0.45">
      <c r="A28" s="36"/>
      <c r="B28" s="211"/>
      <c r="C28" s="165"/>
      <c r="D28" s="165"/>
      <c r="E28" s="212"/>
      <c r="F28" s="38" t="s">
        <v>71</v>
      </c>
      <c r="G28" s="39"/>
      <c r="H28" s="39"/>
      <c r="I28" s="218" t="s">
        <v>72</v>
      </c>
      <c r="J28" s="218"/>
      <c r="K28" s="218"/>
      <c r="L28" s="218"/>
      <c r="M28" s="218" t="s">
        <v>73</v>
      </c>
      <c r="N28" s="218"/>
      <c r="O28" s="218"/>
      <c r="P28" s="218"/>
      <c r="Q28" s="218" t="s">
        <v>74</v>
      </c>
      <c r="R28" s="218"/>
      <c r="S28" s="218"/>
      <c r="T28" s="219"/>
    </row>
    <row r="29" spans="1:20" s="37" customFormat="1" ht="13.5" customHeight="1" x14ac:dyDescent="0.2">
      <c r="A29" s="36"/>
      <c r="B29" s="211"/>
      <c r="C29" s="165"/>
      <c r="D29" s="165"/>
      <c r="E29" s="212"/>
      <c r="F29" s="38" t="s">
        <v>75</v>
      </c>
      <c r="G29" s="39"/>
      <c r="H29" s="39"/>
      <c r="I29" s="216"/>
      <c r="J29" s="220"/>
      <c r="K29" s="220"/>
      <c r="L29" s="221"/>
      <c r="M29" s="216"/>
      <c r="N29" s="220"/>
      <c r="O29" s="220"/>
      <c r="P29" s="221"/>
      <c r="Q29" s="216"/>
      <c r="R29" s="158"/>
      <c r="S29" s="158"/>
      <c r="T29" s="159"/>
    </row>
    <row r="30" spans="1:20" s="37" customFormat="1" ht="13.5" customHeight="1" x14ac:dyDescent="0.2">
      <c r="A30" s="36"/>
      <c r="B30" s="211"/>
      <c r="C30" s="165"/>
      <c r="D30" s="165"/>
      <c r="E30" s="212"/>
      <c r="F30" s="38" t="s">
        <v>76</v>
      </c>
      <c r="G30" s="39"/>
      <c r="H30" s="39"/>
      <c r="I30" s="216"/>
      <c r="J30" s="220"/>
      <c r="K30" s="220"/>
      <c r="L30" s="221"/>
      <c r="M30" s="216"/>
      <c r="N30" s="220"/>
      <c r="O30" s="220"/>
      <c r="P30" s="221"/>
      <c r="Q30" s="216"/>
      <c r="R30" s="158"/>
      <c r="S30" s="158"/>
      <c r="T30" s="159"/>
    </row>
    <row r="31" spans="1:20" s="37" customFormat="1" ht="13.5" customHeight="1" x14ac:dyDescent="0.2">
      <c r="A31" s="40"/>
      <c r="B31" s="213"/>
      <c r="C31" s="214"/>
      <c r="D31" s="214"/>
      <c r="E31" s="215"/>
      <c r="F31" s="38" t="s">
        <v>77</v>
      </c>
      <c r="G31" s="39"/>
      <c r="H31" s="39"/>
      <c r="I31" s="216"/>
      <c r="J31" s="220"/>
      <c r="K31" s="220"/>
      <c r="L31" s="221"/>
      <c r="M31" s="216"/>
      <c r="N31" s="220"/>
      <c r="O31" s="220"/>
      <c r="P31" s="221"/>
      <c r="Q31" s="216"/>
      <c r="R31" s="158"/>
      <c r="S31" s="158"/>
      <c r="T31" s="159"/>
    </row>
    <row r="32" spans="1:20" ht="12.75" customHeight="1" x14ac:dyDescent="0.45">
      <c r="A32" s="184" t="s">
        <v>12</v>
      </c>
      <c r="B32" s="185"/>
      <c r="C32" s="185"/>
      <c r="D32" s="185"/>
      <c r="E32" s="185"/>
      <c r="F32" s="151"/>
      <c r="G32" s="152"/>
      <c r="H32" s="152"/>
      <c r="I32" s="152"/>
      <c r="J32" s="152"/>
      <c r="K32" s="152"/>
      <c r="L32" s="152"/>
      <c r="M32" s="152"/>
      <c r="N32" s="152"/>
      <c r="O32" s="152"/>
      <c r="P32" s="152"/>
      <c r="Q32" s="152"/>
      <c r="R32" s="146"/>
      <c r="S32" s="146"/>
      <c r="T32" s="147"/>
    </row>
    <row r="33" spans="1:21" ht="12.75" customHeight="1" x14ac:dyDescent="0.45">
      <c r="A33" s="184"/>
      <c r="B33" s="143" t="s">
        <v>11</v>
      </c>
      <c r="C33" s="143"/>
      <c r="D33" s="143"/>
      <c r="E33" s="143"/>
      <c r="F33" s="148" t="s">
        <v>78</v>
      </c>
      <c r="G33" s="149"/>
      <c r="H33" s="149"/>
      <c r="I33" s="149"/>
      <c r="J33" s="149"/>
      <c r="K33" s="149"/>
      <c r="L33" s="149"/>
      <c r="M33" s="149"/>
      <c r="N33" s="149"/>
      <c r="O33" s="149"/>
      <c r="P33" s="149"/>
      <c r="Q33" s="149"/>
      <c r="R33" s="146"/>
      <c r="S33" s="146"/>
      <c r="T33" s="147"/>
    </row>
    <row r="34" spans="1:21" ht="12.75" customHeight="1" x14ac:dyDescent="0.45">
      <c r="A34" s="184"/>
      <c r="B34" s="143" t="s">
        <v>10</v>
      </c>
      <c r="C34" s="143"/>
      <c r="D34" s="143"/>
      <c r="E34" s="143"/>
      <c r="F34" s="148" t="s">
        <v>79</v>
      </c>
      <c r="G34" s="149"/>
      <c r="H34" s="149"/>
      <c r="I34" s="149"/>
      <c r="J34" s="149"/>
      <c r="K34" s="149"/>
      <c r="L34" s="149"/>
      <c r="M34" s="149"/>
      <c r="N34" s="149"/>
      <c r="O34" s="149"/>
      <c r="P34" s="149"/>
      <c r="Q34" s="149"/>
      <c r="R34" s="146"/>
      <c r="S34" s="146"/>
      <c r="T34" s="147"/>
    </row>
    <row r="35" spans="1:21" ht="12.75" customHeight="1" x14ac:dyDescent="0.45">
      <c r="A35" s="184"/>
      <c r="B35" s="186" t="s">
        <v>48</v>
      </c>
      <c r="C35" s="187"/>
      <c r="D35" s="187"/>
      <c r="E35" s="188"/>
      <c r="F35" s="195" t="s">
        <v>47</v>
      </c>
      <c r="G35" s="196"/>
      <c r="H35" s="197" t="s">
        <v>46</v>
      </c>
      <c r="I35" s="197"/>
      <c r="J35" s="197"/>
      <c r="K35" s="197"/>
      <c r="L35" s="197"/>
      <c r="M35" s="197"/>
      <c r="N35" s="197"/>
      <c r="O35" s="197"/>
      <c r="P35" s="197"/>
      <c r="Q35" s="198"/>
      <c r="R35" s="41"/>
      <c r="S35" s="42"/>
      <c r="T35" s="43"/>
    </row>
    <row r="36" spans="1:21" ht="12.75" customHeight="1" x14ac:dyDescent="0.45">
      <c r="A36" s="184"/>
      <c r="B36" s="189"/>
      <c r="C36" s="190"/>
      <c r="D36" s="190"/>
      <c r="E36" s="191"/>
      <c r="F36" s="195"/>
      <c r="G36" s="196"/>
      <c r="H36" s="199" t="s">
        <v>45</v>
      </c>
      <c r="I36" s="199"/>
      <c r="J36" s="199" t="s">
        <v>44</v>
      </c>
      <c r="K36" s="199"/>
      <c r="L36" s="199" t="s">
        <v>43</v>
      </c>
      <c r="M36" s="199"/>
      <c r="N36" s="199" t="s">
        <v>42</v>
      </c>
      <c r="O36" s="199"/>
      <c r="P36" s="199" t="s">
        <v>41</v>
      </c>
      <c r="Q36" s="200"/>
      <c r="R36" s="34"/>
      <c r="T36" s="35"/>
    </row>
    <row r="37" spans="1:21" ht="12.75" customHeight="1" x14ac:dyDescent="0.45">
      <c r="A37" s="184"/>
      <c r="B37" s="189"/>
      <c r="C37" s="190"/>
      <c r="D37" s="190"/>
      <c r="E37" s="191"/>
      <c r="F37" s="179"/>
      <c r="G37" s="179"/>
      <c r="H37" s="179"/>
      <c r="I37" s="179"/>
      <c r="J37" s="179"/>
      <c r="K37" s="179"/>
      <c r="L37" s="179"/>
      <c r="M37" s="179"/>
      <c r="N37" s="179"/>
      <c r="O37" s="179"/>
      <c r="P37" s="179"/>
      <c r="Q37" s="180"/>
      <c r="R37" s="34"/>
      <c r="T37" s="35"/>
    </row>
    <row r="38" spans="1:21" ht="12.75" customHeight="1" x14ac:dyDescent="0.45">
      <c r="A38" s="184"/>
      <c r="B38" s="189"/>
      <c r="C38" s="190"/>
      <c r="D38" s="190"/>
      <c r="E38" s="191"/>
      <c r="F38" s="179" t="s">
        <v>80</v>
      </c>
      <c r="G38" s="179"/>
      <c r="H38" s="179" t="s">
        <v>81</v>
      </c>
      <c r="I38" s="180"/>
      <c r="J38" s="181" t="s">
        <v>82</v>
      </c>
      <c r="K38" s="181"/>
      <c r="L38" s="44"/>
      <c r="M38" s="44"/>
      <c r="N38" s="44"/>
      <c r="O38" s="44"/>
      <c r="P38" s="44"/>
      <c r="Q38" s="44"/>
      <c r="R38" s="45"/>
      <c r="S38" s="45"/>
      <c r="T38" s="46"/>
      <c r="U38" s="45"/>
    </row>
    <row r="39" spans="1:21" ht="12.75" customHeight="1" x14ac:dyDescent="0.45">
      <c r="A39" s="184"/>
      <c r="B39" s="189"/>
      <c r="C39" s="190"/>
      <c r="D39" s="190"/>
      <c r="E39" s="191"/>
      <c r="F39" s="179"/>
      <c r="G39" s="179"/>
      <c r="H39" s="179"/>
      <c r="I39" s="180"/>
      <c r="J39" s="181"/>
      <c r="K39" s="181"/>
      <c r="L39" s="45"/>
      <c r="M39" s="45"/>
      <c r="N39" s="45"/>
      <c r="O39" s="45"/>
      <c r="P39" s="45"/>
      <c r="Q39" s="45"/>
      <c r="R39" s="45"/>
      <c r="S39" s="45"/>
      <c r="T39" s="46"/>
      <c r="U39" s="45"/>
    </row>
    <row r="40" spans="1:21" ht="12.75" customHeight="1" x14ac:dyDescent="0.45">
      <c r="A40" s="184"/>
      <c r="B40" s="192"/>
      <c r="C40" s="193"/>
      <c r="D40" s="193"/>
      <c r="E40" s="194"/>
      <c r="F40" s="180"/>
      <c r="G40" s="182"/>
      <c r="H40" s="180"/>
      <c r="I40" s="183"/>
      <c r="J40" s="179"/>
      <c r="K40" s="179"/>
      <c r="L40" s="47"/>
      <c r="M40" s="47"/>
      <c r="N40" s="47"/>
      <c r="O40" s="47"/>
      <c r="P40" s="47"/>
      <c r="Q40" s="47"/>
      <c r="R40" s="47"/>
      <c r="S40" s="47"/>
      <c r="T40" s="48"/>
      <c r="U40" s="45"/>
    </row>
    <row r="41" spans="1:21" ht="12.75" customHeight="1" x14ac:dyDescent="0.45">
      <c r="A41" s="184"/>
      <c r="B41" s="148" t="s">
        <v>40</v>
      </c>
      <c r="C41" s="149"/>
      <c r="D41" s="149"/>
      <c r="E41" s="150"/>
      <c r="F41" s="151" t="s">
        <v>83</v>
      </c>
      <c r="G41" s="152"/>
      <c r="H41" s="152"/>
      <c r="I41" s="152"/>
      <c r="J41" s="152"/>
      <c r="K41" s="152"/>
      <c r="L41" s="152"/>
      <c r="M41" s="152"/>
      <c r="N41" s="152"/>
      <c r="O41" s="152"/>
      <c r="P41" s="152"/>
      <c r="Q41" s="152"/>
      <c r="R41" s="146"/>
      <c r="S41" s="146"/>
      <c r="T41" s="147"/>
    </row>
    <row r="42" spans="1:21" ht="12.75" customHeight="1" x14ac:dyDescent="0.45">
      <c r="A42" s="184"/>
      <c r="B42" s="143" t="s">
        <v>39</v>
      </c>
      <c r="C42" s="143"/>
      <c r="D42" s="143"/>
      <c r="E42" s="143"/>
      <c r="F42" s="144"/>
      <c r="G42" s="145"/>
      <c r="H42" s="145"/>
      <c r="I42" s="145"/>
      <c r="J42" s="145"/>
      <c r="K42" s="145"/>
      <c r="L42" s="145"/>
      <c r="M42" s="145"/>
      <c r="N42" s="145"/>
      <c r="O42" s="145"/>
      <c r="P42" s="145"/>
      <c r="Q42" s="145"/>
      <c r="R42" s="146"/>
      <c r="S42" s="146"/>
      <c r="T42" s="147"/>
    </row>
    <row r="43" spans="1:21" ht="12.75" customHeight="1" x14ac:dyDescent="0.45">
      <c r="A43" s="184"/>
      <c r="B43" s="148" t="s">
        <v>35</v>
      </c>
      <c r="C43" s="149"/>
      <c r="D43" s="149"/>
      <c r="E43" s="150"/>
      <c r="F43" s="151" t="s">
        <v>84</v>
      </c>
      <c r="G43" s="152"/>
      <c r="H43" s="152"/>
      <c r="I43" s="152"/>
      <c r="J43" s="152"/>
      <c r="K43" s="152"/>
      <c r="L43" s="152"/>
      <c r="M43" s="152"/>
      <c r="N43" s="152"/>
      <c r="O43" s="152"/>
      <c r="P43" s="152"/>
      <c r="Q43" s="152"/>
      <c r="R43" s="146"/>
      <c r="S43" s="146"/>
      <c r="T43" s="147"/>
    </row>
    <row r="44" spans="1:21" ht="12.75" customHeight="1" x14ac:dyDescent="0.45">
      <c r="A44" s="184"/>
      <c r="B44" s="143" t="s">
        <v>9</v>
      </c>
      <c r="C44" s="143"/>
      <c r="D44" s="143"/>
      <c r="E44" s="143"/>
      <c r="F44" s="151"/>
      <c r="G44" s="152"/>
      <c r="H44" s="152"/>
      <c r="I44" s="152"/>
      <c r="J44" s="152"/>
      <c r="K44" s="152"/>
      <c r="L44" s="152"/>
      <c r="M44" s="152"/>
      <c r="N44" s="152"/>
      <c r="O44" s="152"/>
      <c r="P44" s="152"/>
      <c r="Q44" s="152"/>
      <c r="R44" s="146"/>
      <c r="S44" s="146"/>
      <c r="T44" s="147"/>
    </row>
    <row r="45" spans="1:21" ht="12.75" customHeight="1" x14ac:dyDescent="0.45">
      <c r="A45" s="184"/>
      <c r="B45" s="143"/>
      <c r="C45" s="143"/>
      <c r="D45" s="143"/>
      <c r="E45" s="143"/>
      <c r="F45" s="151"/>
      <c r="G45" s="152"/>
      <c r="H45" s="152"/>
      <c r="I45" s="152"/>
      <c r="J45" s="152"/>
      <c r="K45" s="152"/>
      <c r="L45" s="152"/>
      <c r="M45" s="152"/>
      <c r="N45" s="152"/>
      <c r="O45" s="152"/>
      <c r="P45" s="152"/>
      <c r="Q45" s="152"/>
      <c r="R45" s="146"/>
      <c r="S45" s="146"/>
      <c r="T45" s="147"/>
    </row>
    <row r="46" spans="1:21" ht="12.75" customHeight="1" x14ac:dyDescent="0.45">
      <c r="A46" s="184"/>
      <c r="B46" s="143" t="s">
        <v>8</v>
      </c>
      <c r="C46" s="143"/>
      <c r="D46" s="143"/>
      <c r="E46" s="143"/>
      <c r="F46" s="151"/>
      <c r="G46" s="152"/>
      <c r="H46" s="152"/>
      <c r="I46" s="152"/>
      <c r="J46" s="152"/>
      <c r="K46" s="152"/>
      <c r="L46" s="152"/>
      <c r="M46" s="152"/>
      <c r="N46" s="152"/>
      <c r="O46" s="152"/>
      <c r="P46" s="152"/>
      <c r="Q46" s="152"/>
      <c r="R46" s="146"/>
      <c r="S46" s="146"/>
      <c r="T46" s="147"/>
    </row>
    <row r="47" spans="1:21" ht="12.75" customHeight="1" x14ac:dyDescent="0.2">
      <c r="A47" s="184"/>
      <c r="B47" s="143" t="s">
        <v>7</v>
      </c>
      <c r="C47" s="143"/>
      <c r="D47" s="143"/>
      <c r="E47" s="143"/>
      <c r="F47" s="154" t="s">
        <v>6</v>
      </c>
      <c r="G47" s="155"/>
      <c r="H47" s="155"/>
      <c r="I47" s="156"/>
      <c r="J47" s="154" t="s">
        <v>5</v>
      </c>
      <c r="K47" s="155"/>
      <c r="L47" s="155"/>
      <c r="M47" s="156"/>
      <c r="N47" s="151"/>
      <c r="O47" s="157"/>
      <c r="P47" s="157"/>
      <c r="Q47" s="157"/>
      <c r="R47" s="158"/>
      <c r="S47" s="158"/>
      <c r="T47" s="159"/>
    </row>
    <row r="48" spans="1:21" ht="12.75" customHeight="1" x14ac:dyDescent="0.2">
      <c r="A48" s="184"/>
      <c r="B48" s="153"/>
      <c r="C48" s="153"/>
      <c r="D48" s="153"/>
      <c r="E48" s="153"/>
      <c r="F48" s="151" t="s">
        <v>4</v>
      </c>
      <c r="G48" s="152"/>
      <c r="H48" s="152"/>
      <c r="I48" s="160"/>
      <c r="J48" s="161" t="s">
        <v>3</v>
      </c>
      <c r="K48" s="162"/>
      <c r="L48" s="49"/>
      <c r="M48" s="50"/>
      <c r="N48" s="51" t="s">
        <v>2</v>
      </c>
      <c r="O48" s="163"/>
      <c r="P48" s="164"/>
      <c r="Q48" s="164"/>
      <c r="R48" s="165"/>
      <c r="S48" s="165"/>
      <c r="T48" s="35"/>
    </row>
    <row r="49" spans="1:20" ht="12.75" customHeight="1" x14ac:dyDescent="0.2">
      <c r="A49" s="184"/>
      <c r="B49" s="153"/>
      <c r="C49" s="153"/>
      <c r="D49" s="153"/>
      <c r="E49" s="153"/>
      <c r="F49" s="151" t="s">
        <v>1</v>
      </c>
      <c r="G49" s="152"/>
      <c r="H49" s="152"/>
      <c r="I49" s="160"/>
      <c r="J49" s="151"/>
      <c r="K49" s="157"/>
      <c r="L49" s="157"/>
      <c r="M49" s="157"/>
      <c r="N49" s="157"/>
      <c r="O49" s="157"/>
      <c r="P49" s="157"/>
      <c r="Q49" s="157"/>
      <c r="R49" s="158"/>
      <c r="S49" s="158"/>
      <c r="T49" s="159"/>
    </row>
    <row r="50" spans="1:20" ht="12.75" customHeight="1" x14ac:dyDescent="0.45">
      <c r="A50" s="166" t="s">
        <v>38</v>
      </c>
      <c r="B50" s="157"/>
      <c r="C50" s="157"/>
      <c r="D50" s="157"/>
      <c r="E50" s="167"/>
      <c r="F50" s="151" t="s">
        <v>37</v>
      </c>
      <c r="G50" s="160"/>
      <c r="H50" s="52"/>
      <c r="I50" s="52"/>
      <c r="J50" s="53"/>
      <c r="K50" s="54"/>
      <c r="L50" s="168" t="s">
        <v>36</v>
      </c>
      <c r="M50" s="168"/>
      <c r="N50" s="168"/>
      <c r="O50" s="55"/>
      <c r="P50" s="56"/>
      <c r="Q50" s="56"/>
      <c r="R50" s="56"/>
      <c r="S50" s="56"/>
      <c r="T50" s="57"/>
    </row>
    <row r="51" spans="1:20" ht="26.25" customHeight="1" x14ac:dyDescent="0.45">
      <c r="A51" s="169" t="s">
        <v>61</v>
      </c>
      <c r="B51" s="146"/>
      <c r="C51" s="146"/>
      <c r="D51" s="146"/>
      <c r="E51" s="170"/>
      <c r="F51" s="151"/>
      <c r="G51" s="152"/>
      <c r="H51" s="152"/>
      <c r="I51" s="152"/>
      <c r="J51" s="152"/>
      <c r="K51" s="152"/>
      <c r="L51" s="152"/>
      <c r="M51" s="152"/>
      <c r="N51" s="152"/>
      <c r="O51" s="152"/>
      <c r="P51" s="152"/>
      <c r="Q51" s="152"/>
      <c r="R51" s="146"/>
      <c r="S51" s="146"/>
      <c r="T51" s="147"/>
    </row>
    <row r="52" spans="1:20" ht="39" customHeight="1" thickBot="1" x14ac:dyDescent="0.25">
      <c r="A52" s="171" t="s">
        <v>62</v>
      </c>
      <c r="B52" s="172"/>
      <c r="C52" s="172"/>
      <c r="D52" s="172"/>
      <c r="E52" s="172"/>
      <c r="F52" s="173" t="s">
        <v>85</v>
      </c>
      <c r="G52" s="174"/>
      <c r="H52" s="174"/>
      <c r="I52" s="174"/>
      <c r="J52" s="174"/>
      <c r="K52" s="174"/>
      <c r="L52" s="174"/>
      <c r="M52" s="174"/>
      <c r="N52" s="174"/>
      <c r="O52" s="174"/>
      <c r="P52" s="174"/>
      <c r="Q52" s="174"/>
      <c r="R52" s="175"/>
      <c r="S52" s="175"/>
      <c r="T52" s="176"/>
    </row>
    <row r="53" spans="1:20" ht="12.75" customHeight="1" x14ac:dyDescent="0.45">
      <c r="A53" s="29" t="s">
        <v>0</v>
      </c>
    </row>
    <row r="54" spans="1:20" ht="12.75" customHeight="1" x14ac:dyDescent="0.45">
      <c r="A54" s="177" t="s">
        <v>86</v>
      </c>
      <c r="B54" s="178"/>
      <c r="C54" s="178"/>
      <c r="D54" s="178"/>
      <c r="E54" s="178"/>
      <c r="F54" s="178"/>
      <c r="G54" s="178"/>
      <c r="H54" s="178"/>
      <c r="I54" s="178"/>
      <c r="J54" s="178"/>
      <c r="K54" s="178"/>
      <c r="L54" s="178"/>
      <c r="M54" s="178"/>
      <c r="N54" s="178"/>
      <c r="O54" s="178"/>
      <c r="P54" s="178"/>
      <c r="Q54" s="178"/>
      <c r="R54" s="178"/>
      <c r="S54" s="178"/>
      <c r="T54" s="178"/>
    </row>
    <row r="55" spans="1:20" ht="12.75" customHeight="1" x14ac:dyDescent="0.45">
      <c r="A55" s="177" t="s">
        <v>63</v>
      </c>
      <c r="B55" s="178"/>
      <c r="C55" s="178"/>
      <c r="D55" s="178"/>
      <c r="E55" s="178"/>
      <c r="F55" s="178"/>
      <c r="G55" s="178"/>
      <c r="H55" s="178"/>
      <c r="I55" s="178"/>
      <c r="J55" s="178"/>
      <c r="K55" s="178"/>
      <c r="L55" s="178"/>
      <c r="M55" s="178"/>
      <c r="N55" s="178"/>
      <c r="O55" s="178"/>
      <c r="P55" s="178"/>
      <c r="Q55" s="178"/>
      <c r="R55" s="178"/>
      <c r="S55" s="178"/>
      <c r="T55" s="178"/>
    </row>
    <row r="56" spans="1:20" ht="12.75" customHeight="1" x14ac:dyDescent="0.45">
      <c r="A56" s="177" t="s">
        <v>87</v>
      </c>
      <c r="B56" s="178"/>
      <c r="C56" s="178"/>
      <c r="D56" s="178"/>
      <c r="E56" s="178"/>
      <c r="F56" s="178"/>
      <c r="G56" s="178"/>
      <c r="H56" s="178"/>
      <c r="I56" s="178"/>
      <c r="J56" s="178"/>
      <c r="K56" s="178"/>
      <c r="L56" s="178"/>
      <c r="M56" s="178"/>
      <c r="N56" s="178"/>
      <c r="O56" s="178"/>
      <c r="P56" s="178"/>
      <c r="Q56" s="178"/>
      <c r="R56" s="178"/>
      <c r="S56" s="178"/>
      <c r="T56" s="178"/>
    </row>
    <row r="57" spans="1:20" s="30" customFormat="1" ht="13.5" customHeight="1" x14ac:dyDescent="0.45">
      <c r="A57" s="177" t="s">
        <v>88</v>
      </c>
      <c r="B57" s="177"/>
      <c r="C57" s="177"/>
      <c r="D57" s="177"/>
      <c r="E57" s="177"/>
      <c r="F57" s="177"/>
      <c r="G57" s="177"/>
      <c r="H57" s="177"/>
      <c r="I57" s="177"/>
      <c r="J57" s="177"/>
      <c r="K57" s="177"/>
      <c r="L57" s="177"/>
      <c r="M57" s="177"/>
      <c r="N57" s="177"/>
      <c r="O57" s="177"/>
      <c r="P57" s="177"/>
      <c r="Q57" s="177"/>
    </row>
    <row r="58" spans="1:20" ht="12.75" customHeight="1" x14ac:dyDescent="0.45">
      <c r="A58" s="177" t="s">
        <v>89</v>
      </c>
      <c r="B58" s="178"/>
      <c r="C58" s="178"/>
      <c r="D58" s="178"/>
      <c r="E58" s="178"/>
      <c r="F58" s="178"/>
      <c r="G58" s="178"/>
      <c r="H58" s="178"/>
      <c r="I58" s="178"/>
      <c r="J58" s="178"/>
      <c r="K58" s="178"/>
      <c r="L58" s="178"/>
      <c r="M58" s="178"/>
      <c r="N58" s="178"/>
      <c r="O58" s="178"/>
      <c r="P58" s="178"/>
      <c r="Q58" s="178"/>
      <c r="R58" s="178"/>
      <c r="S58" s="178"/>
      <c r="T58" s="178"/>
    </row>
    <row r="59" spans="1:20" ht="12.75" customHeight="1" x14ac:dyDescent="0.45">
      <c r="A59" s="177" t="s">
        <v>90</v>
      </c>
      <c r="B59" s="178"/>
      <c r="C59" s="178"/>
      <c r="D59" s="178"/>
      <c r="E59" s="178"/>
      <c r="F59" s="178"/>
      <c r="G59" s="178"/>
      <c r="H59" s="178"/>
      <c r="I59" s="178"/>
      <c r="J59" s="178"/>
      <c r="K59" s="178"/>
      <c r="L59" s="178"/>
      <c r="M59" s="178"/>
      <c r="N59" s="178"/>
      <c r="O59" s="178"/>
      <c r="P59" s="178"/>
      <c r="Q59" s="178"/>
      <c r="R59" s="178"/>
      <c r="S59" s="178"/>
      <c r="T59" s="178"/>
    </row>
    <row r="60" spans="1:20" ht="12.75" customHeight="1" x14ac:dyDescent="0.45">
      <c r="A60" s="177" t="s">
        <v>91</v>
      </c>
      <c r="B60" s="178"/>
      <c r="C60" s="178"/>
      <c r="D60" s="178"/>
      <c r="E60" s="178"/>
      <c r="F60" s="178"/>
      <c r="G60" s="178"/>
      <c r="H60" s="178"/>
      <c r="I60" s="178"/>
      <c r="J60" s="178"/>
      <c r="K60" s="178"/>
      <c r="L60" s="178"/>
      <c r="M60" s="178"/>
      <c r="N60" s="178"/>
      <c r="O60" s="178"/>
      <c r="P60" s="178"/>
      <c r="Q60" s="178"/>
      <c r="R60" s="178"/>
      <c r="S60" s="178"/>
      <c r="T60" s="178"/>
    </row>
    <row r="61" spans="1:20" ht="12.75" customHeight="1" x14ac:dyDescent="0.45">
      <c r="A61" s="58"/>
      <c r="B61" s="28"/>
      <c r="C61" s="28"/>
      <c r="D61" s="28"/>
      <c r="E61" s="28"/>
      <c r="F61" s="28"/>
      <c r="G61" s="28"/>
      <c r="H61" s="28"/>
      <c r="I61" s="28"/>
      <c r="J61" s="28"/>
      <c r="K61" s="28"/>
      <c r="L61" s="28"/>
      <c r="M61" s="28"/>
      <c r="N61" s="28"/>
      <c r="O61" s="28"/>
      <c r="P61" s="28"/>
      <c r="Q61" s="28"/>
    </row>
    <row r="62" spans="1:20" ht="12.75" customHeight="1" x14ac:dyDescent="0.45">
      <c r="A62" s="142"/>
      <c r="B62" s="142"/>
      <c r="C62" s="142"/>
    </row>
    <row r="63" spans="1:20" ht="12.75" customHeight="1" x14ac:dyDescent="0.45">
      <c r="A63" s="142"/>
      <c r="B63" s="142"/>
      <c r="C63" s="142"/>
    </row>
    <row r="64" spans="1:20" ht="12.75" customHeight="1" x14ac:dyDescent="0.45">
      <c r="A64" s="142"/>
      <c r="B64" s="142"/>
      <c r="C64" s="142"/>
    </row>
    <row r="65" spans="1:3" ht="12.75" customHeight="1" x14ac:dyDescent="0.45">
      <c r="A65" s="142"/>
      <c r="B65" s="142"/>
      <c r="C65" s="142"/>
    </row>
    <row r="66" spans="1:3" ht="12.75" customHeight="1" x14ac:dyDescent="0.45">
      <c r="A66" s="142"/>
      <c r="B66" s="142"/>
      <c r="C66" s="142"/>
    </row>
  </sheetData>
  <mergeCells count="169">
    <mergeCell ref="A3:A4"/>
    <mergeCell ref="I3:I4"/>
    <mergeCell ref="N4:O4"/>
    <mergeCell ref="P4:T4"/>
    <mergeCell ref="B6:C6"/>
    <mergeCell ref="D6:T6"/>
    <mergeCell ref="B7:C7"/>
    <mergeCell ref="D7:T7"/>
    <mergeCell ref="B8:C10"/>
    <mergeCell ref="I9:J9"/>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J18:K18"/>
    <mergeCell ref="M18:N18"/>
    <mergeCell ref="P18:Q18"/>
    <mergeCell ref="S18:T18"/>
    <mergeCell ref="B19:E19"/>
    <mergeCell ref="F19:H19"/>
    <mergeCell ref="I19:K19"/>
    <mergeCell ref="L19:N19"/>
    <mergeCell ref="O19:Q19"/>
    <mergeCell ref="R19:T19"/>
    <mergeCell ref="D18:E18"/>
    <mergeCell ref="G18:H18"/>
    <mergeCell ref="B21:E22"/>
    <mergeCell ref="F21:H21"/>
    <mergeCell ref="I21:K21"/>
    <mergeCell ref="L21:N21"/>
    <mergeCell ref="O21:Q21"/>
    <mergeCell ref="G22:H22"/>
    <mergeCell ref="J22:K22"/>
    <mergeCell ref="M22:N22"/>
    <mergeCell ref="P22:Q22"/>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s>
  <phoneticPr fontId="3"/>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dimension ref="A1:AQ81"/>
  <sheetViews>
    <sheetView showGridLines="0" view="pageBreakPreview" topLeftCell="A14" zoomScaleNormal="100" zoomScaleSheetLayoutView="100" workbookViewId="0">
      <selection activeCell="B21" sqref="B21"/>
    </sheetView>
  </sheetViews>
  <sheetFormatPr defaultColWidth="8.19921875" defaultRowHeight="21" customHeight="1" x14ac:dyDescent="0.45"/>
  <cols>
    <col min="1" max="1" width="2.59765625" style="59" customWidth="1"/>
    <col min="2" max="2" width="14.69921875" style="61" customWidth="1"/>
    <col min="3" max="3" width="6.59765625" style="59" customWidth="1"/>
    <col min="4" max="5" width="7.59765625" style="59" customWidth="1"/>
    <col min="6" max="36" width="2.59765625" style="59" customWidth="1"/>
    <col min="37" max="37" width="6.59765625" style="59" customWidth="1"/>
    <col min="38" max="38" width="7.5" style="59" customWidth="1"/>
    <col min="39" max="39" width="7.59765625" style="59" customWidth="1"/>
    <col min="40" max="40" width="5.59765625" style="59" customWidth="1"/>
    <col min="41" max="16384" width="8.19921875" style="59"/>
  </cols>
  <sheetData>
    <row r="1" spans="1:40" ht="20.100000000000001" customHeight="1" x14ac:dyDescent="0.45">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262" t="s">
        <v>206</v>
      </c>
      <c r="AL1" s="262"/>
      <c r="AM1" s="262"/>
      <c r="AN1" s="262"/>
    </row>
    <row r="2" spans="1:40" ht="18" customHeight="1" x14ac:dyDescent="0.45">
      <c r="A2" s="62"/>
      <c r="B2" s="63"/>
      <c r="C2" s="63"/>
      <c r="D2" s="63"/>
      <c r="E2" s="63"/>
      <c r="F2" s="63"/>
      <c r="G2" s="63"/>
      <c r="H2" s="63"/>
      <c r="I2" s="63"/>
      <c r="J2" s="63"/>
      <c r="K2" s="63"/>
      <c r="L2" s="63"/>
      <c r="M2" s="269">
        <v>2024</v>
      </c>
      <c r="N2" s="269"/>
      <c r="O2" s="269"/>
      <c r="P2" s="269"/>
      <c r="Q2" s="268" t="s">
        <v>150</v>
      </c>
      <c r="R2" s="268"/>
      <c r="S2" s="269">
        <v>5</v>
      </c>
      <c r="T2" s="269"/>
      <c r="U2" s="268" t="s">
        <v>151</v>
      </c>
      <c r="V2" s="268"/>
      <c r="W2" s="63"/>
      <c r="X2" s="63"/>
      <c r="Y2" s="63"/>
      <c r="Z2" s="62"/>
      <c r="AA2" s="62"/>
      <c r="AC2" s="81"/>
      <c r="AD2" s="63"/>
      <c r="AE2" s="63"/>
      <c r="AF2" s="63"/>
      <c r="AG2" s="63"/>
      <c r="AH2" s="63"/>
      <c r="AI2" s="81" t="s">
        <v>156</v>
      </c>
      <c r="AJ2" s="81"/>
      <c r="AK2" s="263"/>
      <c r="AL2" s="263"/>
      <c r="AM2" s="263"/>
      <c r="AN2" s="263"/>
    </row>
    <row r="3" spans="1:40" ht="18" customHeight="1" x14ac:dyDescent="0.45">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264"/>
      <c r="AL3" s="264"/>
      <c r="AM3" s="264"/>
      <c r="AN3" s="264"/>
    </row>
    <row r="4" spans="1:40" ht="18" customHeight="1" x14ac:dyDescent="0.45">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264"/>
      <c r="AL4" s="264"/>
      <c r="AM4" s="264"/>
      <c r="AN4" s="264"/>
    </row>
    <row r="5" spans="1:40" ht="18" customHeight="1" x14ac:dyDescent="0.45">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01"/>
      <c r="AI5" s="301"/>
      <c r="AJ5" s="301"/>
      <c r="AK5" s="88" t="s">
        <v>157</v>
      </c>
      <c r="AL5" s="99"/>
      <c r="AM5" s="88" t="s">
        <v>158</v>
      </c>
      <c r="AN5" s="62"/>
    </row>
    <row r="6" spans="1:40" ht="9.9" customHeight="1" x14ac:dyDescent="0.45">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5">
      <c r="A7" s="275" t="s">
        <v>153</v>
      </c>
      <c r="B7" s="267" t="s">
        <v>162</v>
      </c>
      <c r="C7" s="272" t="s">
        <v>163</v>
      </c>
      <c r="D7" s="267" t="s">
        <v>164</v>
      </c>
      <c r="E7" s="276" t="s">
        <v>165</v>
      </c>
      <c r="F7" s="271" t="s">
        <v>197</v>
      </c>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65" t="s">
        <v>198</v>
      </c>
      <c r="AL7" s="266" t="s">
        <v>199</v>
      </c>
      <c r="AM7" s="261" t="s">
        <v>200</v>
      </c>
      <c r="AN7" s="261"/>
    </row>
    <row r="8" spans="1:40" ht="15" customHeight="1" x14ac:dyDescent="0.45">
      <c r="A8" s="275"/>
      <c r="B8" s="267"/>
      <c r="C8" s="273"/>
      <c r="D8" s="267"/>
      <c r="E8" s="276"/>
      <c r="F8" s="267" t="s">
        <v>104</v>
      </c>
      <c r="G8" s="267"/>
      <c r="H8" s="267"/>
      <c r="I8" s="267"/>
      <c r="J8" s="267"/>
      <c r="K8" s="267"/>
      <c r="L8" s="267"/>
      <c r="M8" s="267" t="s">
        <v>105</v>
      </c>
      <c r="N8" s="267"/>
      <c r="O8" s="267"/>
      <c r="P8" s="267"/>
      <c r="Q8" s="267"/>
      <c r="R8" s="267"/>
      <c r="S8" s="267"/>
      <c r="T8" s="267" t="s">
        <v>106</v>
      </c>
      <c r="U8" s="267"/>
      <c r="V8" s="267"/>
      <c r="W8" s="267"/>
      <c r="X8" s="267"/>
      <c r="Y8" s="267"/>
      <c r="Z8" s="267"/>
      <c r="AA8" s="267" t="s">
        <v>107</v>
      </c>
      <c r="AB8" s="267"/>
      <c r="AC8" s="267"/>
      <c r="AD8" s="267"/>
      <c r="AE8" s="267"/>
      <c r="AF8" s="267"/>
      <c r="AG8" s="267"/>
      <c r="AH8" s="267" t="s">
        <v>110</v>
      </c>
      <c r="AI8" s="267"/>
      <c r="AJ8" s="267"/>
      <c r="AK8" s="265"/>
      <c r="AL8" s="266"/>
      <c r="AM8" s="261"/>
      <c r="AN8" s="261"/>
    </row>
    <row r="9" spans="1:40" ht="15" customHeight="1" x14ac:dyDescent="0.45">
      <c r="A9" s="275"/>
      <c r="B9" s="267"/>
      <c r="C9" s="273"/>
      <c r="D9" s="267"/>
      <c r="E9" s="276"/>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65"/>
      <c r="AL9" s="266"/>
      <c r="AM9" s="261"/>
      <c r="AN9" s="261"/>
    </row>
    <row r="10" spans="1:40" ht="15" customHeight="1" x14ac:dyDescent="0.45">
      <c r="A10" s="275"/>
      <c r="B10" s="267"/>
      <c r="C10" s="274"/>
      <c r="D10" s="267"/>
      <c r="E10" s="276"/>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65"/>
      <c r="AL10" s="266"/>
      <c r="AM10" s="261"/>
      <c r="AN10" s="261"/>
    </row>
    <row r="11" spans="1:40" ht="18" customHeight="1" x14ac:dyDescent="0.45">
      <c r="A11" s="74">
        <v>1</v>
      </c>
      <c r="B11" s="103" t="s">
        <v>115</v>
      </c>
      <c r="C11" s="83" t="s">
        <v>190</v>
      </c>
      <c r="D11" s="104"/>
      <c r="E11" s="105" t="s">
        <v>190</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9"/>
      <c r="AN11" s="279"/>
    </row>
    <row r="12" spans="1:40" ht="18" customHeight="1" x14ac:dyDescent="0.45">
      <c r="A12" s="74">
        <v>2</v>
      </c>
      <c r="B12" s="103" t="s">
        <v>115</v>
      </c>
      <c r="C12" s="83" t="s">
        <v>191</v>
      </c>
      <c r="D12" s="104"/>
      <c r="E12" s="105" t="s">
        <v>191</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79"/>
      <c r="AN12" s="279"/>
    </row>
    <row r="13" spans="1:40" ht="18" customHeight="1" x14ac:dyDescent="0.45">
      <c r="A13" s="74">
        <v>3</v>
      </c>
      <c r="B13" s="103" t="s">
        <v>115</v>
      </c>
      <c r="C13" s="83" t="s">
        <v>192</v>
      </c>
      <c r="D13" s="104"/>
      <c r="E13" s="105" t="s">
        <v>192</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79"/>
      <c r="AN13" s="279"/>
    </row>
    <row r="14" spans="1:40" ht="18" customHeight="1" x14ac:dyDescent="0.45">
      <c r="A14" s="74">
        <v>4</v>
      </c>
      <c r="B14" s="103" t="s">
        <v>115</v>
      </c>
      <c r="C14" s="83" t="s">
        <v>193</v>
      </c>
      <c r="D14" s="104"/>
      <c r="E14" s="105" t="s">
        <v>193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79"/>
      <c r="AN14" s="279"/>
    </row>
    <row r="15" spans="1:40" ht="18" customHeight="1" x14ac:dyDescent="0.45">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79"/>
      <c r="AN15" s="279"/>
    </row>
    <row r="16" spans="1:40" ht="18" customHeight="1" x14ac:dyDescent="0.45">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9"/>
      <c r="AN16" s="279"/>
    </row>
    <row r="17" spans="1:40" ht="18" customHeight="1" x14ac:dyDescent="0.45">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9"/>
      <c r="AN17" s="279"/>
    </row>
    <row r="18" spans="1:40" ht="18" customHeight="1" x14ac:dyDescent="0.45">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9"/>
      <c r="AN18" s="279"/>
    </row>
    <row r="19" spans="1:40" ht="18" customHeight="1" x14ac:dyDescent="0.45">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9"/>
      <c r="AN19" s="279"/>
    </row>
    <row r="20" spans="1:40" ht="18" customHeight="1" x14ac:dyDescent="0.45">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9"/>
      <c r="AN20" s="279"/>
    </row>
    <row r="21" spans="1:40" ht="18" customHeight="1" x14ac:dyDescent="0.45">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9"/>
      <c r="AN21" s="279"/>
    </row>
    <row r="22" spans="1:40" ht="18" customHeight="1" x14ac:dyDescent="0.45">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9"/>
      <c r="AN22" s="279"/>
    </row>
    <row r="23" spans="1:40" ht="18" customHeight="1" x14ac:dyDescent="0.45">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9"/>
      <c r="AN23" s="279"/>
    </row>
    <row r="24" spans="1:40" ht="18" customHeight="1" x14ac:dyDescent="0.45">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9"/>
      <c r="AN24" s="279"/>
    </row>
    <row r="25" spans="1:40" ht="18" customHeight="1" x14ac:dyDescent="0.45">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9"/>
      <c r="AN25" s="279"/>
    </row>
    <row r="26" spans="1:40" ht="18" customHeight="1" x14ac:dyDescent="0.45">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9"/>
      <c r="AN26" s="279"/>
    </row>
    <row r="27" spans="1:40" ht="18" customHeight="1" x14ac:dyDescent="0.45">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9"/>
      <c r="AN27" s="279"/>
    </row>
    <row r="28" spans="1:40" ht="18" customHeight="1" x14ac:dyDescent="0.45">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9"/>
      <c r="AN28" s="279"/>
    </row>
    <row r="29" spans="1:40" ht="18" customHeight="1" x14ac:dyDescent="0.45">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9"/>
      <c r="AN29" s="279"/>
    </row>
    <row r="30" spans="1:40" ht="18" customHeight="1" x14ac:dyDescent="0.45">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9"/>
      <c r="AN30" s="279"/>
    </row>
    <row r="31" spans="1:40" ht="18" customHeight="1" x14ac:dyDescent="0.45">
      <c r="A31" s="276" t="s">
        <v>94</v>
      </c>
      <c r="B31" s="277"/>
      <c r="C31" s="277"/>
      <c r="D31" s="277"/>
      <c r="E31" s="277"/>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5"/>
      <c r="AN31" s="275"/>
    </row>
    <row r="32" spans="1:40" ht="18" customHeight="1" x14ac:dyDescent="0.45">
      <c r="A32" s="277" t="s">
        <v>96</v>
      </c>
      <c r="B32" s="277"/>
      <c r="C32" s="277"/>
      <c r="D32" s="277"/>
      <c r="E32" s="278"/>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5"/>
      <c r="AN32" s="275"/>
    </row>
    <row r="33" spans="1:43" ht="15" customHeight="1" x14ac:dyDescent="0.45">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5">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5">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5">
      <c r="A36" s="68" t="s">
        <v>208</v>
      </c>
      <c r="B36" s="67"/>
      <c r="C36" s="67"/>
      <c r="D36" s="67"/>
      <c r="E36" s="67"/>
      <c r="F36" s="67"/>
      <c r="G36" s="60"/>
      <c r="H36" s="60"/>
      <c r="I36" s="60"/>
      <c r="J36" s="60"/>
      <c r="K36" s="60"/>
      <c r="L36" s="60"/>
      <c r="M36" s="60"/>
      <c r="N36" s="60"/>
      <c r="O36" s="60"/>
      <c r="AM36" s="67"/>
      <c r="AN36" s="62"/>
    </row>
    <row r="37" spans="1:43" ht="24.9" customHeight="1" x14ac:dyDescent="0.45">
      <c r="A37" s="267"/>
      <c r="B37" s="267"/>
      <c r="C37" s="267"/>
      <c r="D37" s="98">
        <v>4</v>
      </c>
      <c r="E37" s="98">
        <v>5</v>
      </c>
      <c r="F37" s="333">
        <v>6</v>
      </c>
      <c r="G37" s="333"/>
      <c r="H37" s="333"/>
      <c r="I37" s="333">
        <v>7</v>
      </c>
      <c r="J37" s="333"/>
      <c r="K37" s="333"/>
      <c r="L37" s="333">
        <v>8</v>
      </c>
      <c r="M37" s="333"/>
      <c r="N37" s="333"/>
      <c r="O37" s="333">
        <v>9</v>
      </c>
      <c r="P37" s="333"/>
      <c r="Q37" s="333"/>
      <c r="R37" s="333">
        <v>10</v>
      </c>
      <c r="S37" s="333"/>
      <c r="T37" s="333"/>
      <c r="U37" s="333">
        <v>11</v>
      </c>
      <c r="V37" s="333"/>
      <c r="W37" s="333"/>
      <c r="X37" s="333">
        <v>12</v>
      </c>
      <c r="Y37" s="333"/>
      <c r="Z37" s="333"/>
      <c r="AA37" s="333">
        <v>1</v>
      </c>
      <c r="AB37" s="333"/>
      <c r="AC37" s="333"/>
      <c r="AD37" s="333">
        <v>2</v>
      </c>
      <c r="AE37" s="333"/>
      <c r="AF37" s="333"/>
      <c r="AG37" s="333">
        <v>3</v>
      </c>
      <c r="AH37" s="333"/>
      <c r="AI37" s="333"/>
      <c r="AJ37" s="267" t="s">
        <v>154</v>
      </c>
      <c r="AK37" s="267"/>
      <c r="AL37" s="82" t="s">
        <v>212</v>
      </c>
      <c r="AM37"/>
      <c r="AN37"/>
      <c r="AO37"/>
      <c r="AP37"/>
      <c r="AQ37"/>
    </row>
    <row r="38" spans="1:43" ht="24.9" customHeight="1" x14ac:dyDescent="0.45">
      <c r="A38" s="331" t="s">
        <v>216</v>
      </c>
      <c r="B38" s="331"/>
      <c r="C38" s="331"/>
      <c r="D38" s="72">
        <f>SUM(D39:D40)</f>
        <v>1540</v>
      </c>
      <c r="E38" s="72">
        <f>SUM(E39:E40)</f>
        <v>1441</v>
      </c>
      <c r="F38" s="330">
        <f>SUM(F39:H40)</f>
        <v>1540</v>
      </c>
      <c r="G38" s="330"/>
      <c r="H38" s="330"/>
      <c r="I38" s="330">
        <f>SUM(I39:K40)</f>
        <v>1617</v>
      </c>
      <c r="J38" s="330"/>
      <c r="K38" s="330"/>
      <c r="L38" s="330">
        <f>SUM(L39:N40)</f>
        <v>1617</v>
      </c>
      <c r="M38" s="330"/>
      <c r="N38" s="330"/>
      <c r="O38" s="330">
        <f>SUM(O39:Q40)</f>
        <v>1463</v>
      </c>
      <c r="P38" s="330"/>
      <c r="Q38" s="330"/>
      <c r="R38" s="330">
        <f>SUM(R39:T40)</f>
        <v>1540</v>
      </c>
      <c r="S38" s="330"/>
      <c r="T38" s="330"/>
      <c r="U38" s="330">
        <f>SUM(U39:W40)</f>
        <v>1540</v>
      </c>
      <c r="V38" s="330"/>
      <c r="W38" s="330"/>
      <c r="X38" s="330">
        <f>SUM(X39:Z40)</f>
        <v>1463</v>
      </c>
      <c r="Y38" s="330"/>
      <c r="Z38" s="330"/>
      <c r="AA38" s="330">
        <f>SUM(AA39:AC40)</f>
        <v>1463</v>
      </c>
      <c r="AB38" s="330"/>
      <c r="AC38" s="330"/>
      <c r="AD38" s="330">
        <f>SUM(AD39:AF40)</f>
        <v>1463</v>
      </c>
      <c r="AE38" s="330"/>
      <c r="AF38" s="330"/>
      <c r="AG38" s="330">
        <f>SUM(AG39:AI40)</f>
        <v>1540</v>
      </c>
      <c r="AH38" s="330"/>
      <c r="AI38" s="330"/>
      <c r="AJ38" s="280">
        <f>SUM(D38:AI38)</f>
        <v>18227</v>
      </c>
      <c r="AK38" s="280"/>
      <c r="AL38" s="108">
        <f>ROUNDUP(AJ38/AJ41,1)</f>
        <v>77</v>
      </c>
      <c r="AM38"/>
      <c r="AN38"/>
      <c r="AO38"/>
      <c r="AP38"/>
      <c r="AQ38"/>
    </row>
    <row r="39" spans="1:43" ht="24.9" customHeight="1" x14ac:dyDescent="0.45">
      <c r="A39" s="339" t="s">
        <v>226</v>
      </c>
      <c r="B39" s="339"/>
      <c r="C39" s="339"/>
      <c r="D39" s="69">
        <v>1400</v>
      </c>
      <c r="E39" s="69">
        <v>1310</v>
      </c>
      <c r="F39" s="332">
        <v>1400</v>
      </c>
      <c r="G39" s="332"/>
      <c r="H39" s="332"/>
      <c r="I39" s="332">
        <v>1470</v>
      </c>
      <c r="J39" s="332"/>
      <c r="K39" s="332"/>
      <c r="L39" s="332">
        <v>1470</v>
      </c>
      <c r="M39" s="332"/>
      <c r="N39" s="332"/>
      <c r="O39" s="332">
        <v>1330</v>
      </c>
      <c r="P39" s="332"/>
      <c r="Q39" s="332"/>
      <c r="R39" s="332">
        <v>1400</v>
      </c>
      <c r="S39" s="332"/>
      <c r="T39" s="332"/>
      <c r="U39" s="332">
        <v>1400</v>
      </c>
      <c r="V39" s="332"/>
      <c r="W39" s="332"/>
      <c r="X39" s="332">
        <v>1330</v>
      </c>
      <c r="Y39" s="332"/>
      <c r="Z39" s="332"/>
      <c r="AA39" s="332">
        <v>1330</v>
      </c>
      <c r="AB39" s="332"/>
      <c r="AC39" s="332"/>
      <c r="AD39" s="332">
        <v>1330</v>
      </c>
      <c r="AE39" s="332"/>
      <c r="AF39" s="332"/>
      <c r="AG39" s="332">
        <v>1400</v>
      </c>
      <c r="AH39" s="332"/>
      <c r="AI39" s="332"/>
      <c r="AJ39" s="280">
        <f>SUM(D39:AI39)</f>
        <v>16570</v>
      </c>
      <c r="AK39" s="280"/>
      <c r="AL39" s="108">
        <f>ROUNDUP(AJ39/AJ41,1)</f>
        <v>70</v>
      </c>
      <c r="AM39"/>
      <c r="AN39"/>
      <c r="AO39"/>
      <c r="AP39"/>
      <c r="AQ39"/>
    </row>
    <row r="40" spans="1:43" ht="24.9" customHeight="1" x14ac:dyDescent="0.45">
      <c r="A40" s="339" t="s">
        <v>225</v>
      </c>
      <c r="B40" s="339"/>
      <c r="C40" s="339"/>
      <c r="D40" s="69">
        <v>140</v>
      </c>
      <c r="E40" s="69">
        <v>131</v>
      </c>
      <c r="F40" s="332">
        <v>140</v>
      </c>
      <c r="G40" s="332"/>
      <c r="H40" s="332"/>
      <c r="I40" s="332">
        <v>147</v>
      </c>
      <c r="J40" s="332"/>
      <c r="K40" s="332"/>
      <c r="L40" s="332">
        <v>147</v>
      </c>
      <c r="M40" s="332"/>
      <c r="N40" s="332"/>
      <c r="O40" s="332">
        <v>133</v>
      </c>
      <c r="P40" s="332"/>
      <c r="Q40" s="332"/>
      <c r="R40" s="332">
        <v>140</v>
      </c>
      <c r="S40" s="332"/>
      <c r="T40" s="332"/>
      <c r="U40" s="332">
        <v>140</v>
      </c>
      <c r="V40" s="332"/>
      <c r="W40" s="332"/>
      <c r="X40" s="332">
        <v>133</v>
      </c>
      <c r="Y40" s="332"/>
      <c r="Z40" s="332"/>
      <c r="AA40" s="332">
        <v>133</v>
      </c>
      <c r="AB40" s="332"/>
      <c r="AC40" s="332"/>
      <c r="AD40" s="332">
        <v>133</v>
      </c>
      <c r="AE40" s="332"/>
      <c r="AF40" s="332"/>
      <c r="AG40" s="332">
        <v>140</v>
      </c>
      <c r="AH40" s="332"/>
      <c r="AI40" s="332"/>
      <c r="AJ40" s="280">
        <f>SUM(D40:AI40)</f>
        <v>1657</v>
      </c>
      <c r="AK40" s="280"/>
      <c r="AL40" s="108">
        <f>ROUNDUP(AJ40/AJ41,1)</f>
        <v>7</v>
      </c>
      <c r="AM40"/>
      <c r="AN40"/>
      <c r="AO40"/>
      <c r="AP40"/>
      <c r="AQ40"/>
    </row>
    <row r="41" spans="1:43" ht="24.9" customHeight="1" x14ac:dyDescent="0.45">
      <c r="A41" s="331" t="s">
        <v>209</v>
      </c>
      <c r="B41" s="331"/>
      <c r="C41" s="331"/>
      <c r="D41" s="69">
        <v>20</v>
      </c>
      <c r="E41" s="69">
        <v>19</v>
      </c>
      <c r="F41" s="332">
        <v>20</v>
      </c>
      <c r="G41" s="332"/>
      <c r="H41" s="332"/>
      <c r="I41" s="332">
        <v>21</v>
      </c>
      <c r="J41" s="332"/>
      <c r="K41" s="332"/>
      <c r="L41" s="332">
        <v>21</v>
      </c>
      <c r="M41" s="332"/>
      <c r="N41" s="332"/>
      <c r="O41" s="332">
        <v>19</v>
      </c>
      <c r="P41" s="332"/>
      <c r="Q41" s="332"/>
      <c r="R41" s="332">
        <v>20</v>
      </c>
      <c r="S41" s="332"/>
      <c r="T41" s="332"/>
      <c r="U41" s="332">
        <v>20</v>
      </c>
      <c r="V41" s="332"/>
      <c r="W41" s="332"/>
      <c r="X41" s="332">
        <v>19</v>
      </c>
      <c r="Y41" s="332"/>
      <c r="Z41" s="332"/>
      <c r="AA41" s="332">
        <v>19</v>
      </c>
      <c r="AB41" s="332"/>
      <c r="AC41" s="332"/>
      <c r="AD41" s="332">
        <v>19</v>
      </c>
      <c r="AE41" s="332"/>
      <c r="AF41" s="332"/>
      <c r="AG41" s="332">
        <v>20</v>
      </c>
      <c r="AH41" s="332"/>
      <c r="AI41" s="332"/>
      <c r="AJ41" s="280">
        <f>+SUM(D41:AI41)</f>
        <v>237</v>
      </c>
      <c r="AK41" s="280"/>
      <c r="AL41" s="107"/>
      <c r="AM41"/>
      <c r="AN41"/>
      <c r="AO41"/>
      <c r="AP41"/>
      <c r="AQ41"/>
    </row>
    <row r="42" spans="1:43" ht="5.0999999999999996" customHeight="1" x14ac:dyDescent="0.45">
      <c r="A42" s="86"/>
      <c r="B42" s="86"/>
      <c r="C42" s="86"/>
      <c r="D42"/>
      <c r="E42"/>
      <c r="F42"/>
      <c r="G42"/>
      <c r="H42"/>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106"/>
      <c r="AK42" s="60"/>
      <c r="AL42" s="67"/>
      <c r="AM42" s="67"/>
      <c r="AN42" s="62"/>
    </row>
    <row r="43" spans="1:43" ht="18" customHeight="1" x14ac:dyDescent="0.45">
      <c r="A43" s="68" t="s">
        <v>210</v>
      </c>
      <c r="B43" s="60"/>
      <c r="D43" s="60"/>
      <c r="E43" s="60"/>
      <c r="F43" s="60"/>
      <c r="G43" s="60"/>
      <c r="H43" s="60"/>
      <c r="I43"/>
      <c r="J43"/>
      <c r="K43"/>
      <c r="L43"/>
      <c r="M43"/>
      <c r="N43"/>
      <c r="O43" s="60"/>
      <c r="P43" s="60"/>
      <c r="Q43" s="60"/>
      <c r="R43" s="60"/>
      <c r="S43" s="60"/>
      <c r="T43" s="60"/>
      <c r="U43" s="60"/>
      <c r="V43" s="60"/>
      <c r="W43" s="67"/>
      <c r="X43" s="60"/>
      <c r="Y43" s="60"/>
      <c r="Z43" s="60"/>
      <c r="AA43" s="60"/>
      <c r="AB43" s="60"/>
      <c r="AC43" s="60"/>
      <c r="AD43" s="60"/>
      <c r="AE43" s="60"/>
      <c r="AF43" s="60"/>
      <c r="AG43" s="60"/>
      <c r="AH43" s="60"/>
      <c r="AI43" s="60"/>
      <c r="AJ43" s="106"/>
      <c r="AK43" s="60"/>
      <c r="AL43" s="67"/>
      <c r="AM43" s="67"/>
      <c r="AN43" s="62"/>
    </row>
    <row r="44" spans="1:43" ht="18" customHeight="1" x14ac:dyDescent="0.45">
      <c r="A44" s="267" t="s">
        <v>202</v>
      </c>
      <c r="B44" s="267"/>
      <c r="C44" s="267" t="s">
        <v>115</v>
      </c>
      <c r="D44" s="267"/>
      <c r="E44" s="266" t="s">
        <v>118</v>
      </c>
      <c r="F44" s="266"/>
      <c r="G44" s="266"/>
      <c r="H44" s="266"/>
      <c r="I44"/>
      <c r="J44"/>
      <c r="K44"/>
      <c r="L44"/>
      <c r="M44"/>
      <c r="N44"/>
      <c r="O44"/>
      <c r="P44"/>
      <c r="Q44"/>
      <c r="R44"/>
      <c r="S44"/>
      <c r="T44"/>
      <c r="U44"/>
      <c r="W44" s="67"/>
      <c r="X44" s="60"/>
      <c r="Y44" s="60"/>
      <c r="Z44" s="60"/>
      <c r="AA44" s="60"/>
      <c r="AB44" s="60"/>
      <c r="AC44" s="60"/>
      <c r="AD44" s="60"/>
      <c r="AE44" s="60"/>
      <c r="AF44" s="60"/>
      <c r="AG44" s="60"/>
      <c r="AH44" s="60"/>
      <c r="AI44" s="60"/>
      <c r="AJ44" s="106"/>
      <c r="AK44" s="60"/>
      <c r="AL44" s="67"/>
      <c r="AM44" s="67"/>
      <c r="AN44" s="62"/>
    </row>
    <row r="45" spans="1:43" ht="18" customHeight="1" x14ac:dyDescent="0.45">
      <c r="A45" s="266" t="s">
        <v>213</v>
      </c>
      <c r="B45" s="266"/>
      <c r="C45" s="330">
        <f>ROUNDDOWN(IF(AL38&lt;=60,1,1+ROUNDUP((AL38-60)/40,0)),1)</f>
        <v>2</v>
      </c>
      <c r="D45" s="330"/>
      <c r="E45" s="330">
        <f>ROUNDDOWN(AL39/6+AL40/10,1)</f>
        <v>12.3</v>
      </c>
      <c r="F45" s="330"/>
      <c r="G45" s="330"/>
      <c r="H45" s="330"/>
      <c r="I45"/>
      <c r="J45"/>
      <c r="K45"/>
      <c r="L45"/>
      <c r="M45"/>
      <c r="N45"/>
      <c r="O45"/>
      <c r="P45"/>
      <c r="Q45"/>
      <c r="R45"/>
      <c r="S45"/>
      <c r="T45"/>
      <c r="U45"/>
      <c r="W45" s="67"/>
      <c r="X45" s="60"/>
      <c r="Y45" s="60"/>
      <c r="Z45" s="60"/>
      <c r="AA45" s="60"/>
      <c r="AB45" s="60"/>
      <c r="AC45" s="60"/>
      <c r="AD45" s="60"/>
      <c r="AE45" s="60"/>
      <c r="AF45" s="60"/>
      <c r="AG45" s="60"/>
      <c r="AH45" s="60"/>
      <c r="AI45" s="60"/>
      <c r="AJ45" s="106"/>
      <c r="AK45" s="60"/>
      <c r="AL45" s="67"/>
      <c r="AM45" s="67"/>
      <c r="AN45" s="62"/>
    </row>
    <row r="46" spans="1:43" ht="5.0999999999999996" customHeight="1" x14ac:dyDescent="0.45">
      <c r="A46" s="86"/>
      <c r="B46" s="86"/>
      <c r="C46" s="86"/>
      <c r="D46" s="86"/>
      <c r="E46" s="86"/>
      <c r="F46" s="86"/>
      <c r="G46" s="86"/>
      <c r="H46" s="86"/>
      <c r="I46" s="86"/>
      <c r="J46" s="60"/>
      <c r="K46" s="60"/>
      <c r="L46" s="60"/>
      <c r="M46" s="106"/>
      <c r="N46" s="60"/>
      <c r="O46" s="60"/>
      <c r="P46" s="60"/>
      <c r="Q46"/>
      <c r="W46" s="67"/>
      <c r="X46" s="60"/>
      <c r="Y46" s="60"/>
      <c r="Z46" s="60"/>
      <c r="AA46" s="60"/>
      <c r="AB46" s="60"/>
      <c r="AC46" s="60"/>
      <c r="AD46" s="60"/>
      <c r="AE46" s="60"/>
      <c r="AF46" s="60"/>
      <c r="AG46" s="60"/>
      <c r="AH46" s="60"/>
      <c r="AI46" s="60"/>
      <c r="AJ46" s="106"/>
      <c r="AK46" s="60"/>
      <c r="AL46" s="67"/>
      <c r="AM46" s="67"/>
      <c r="AN46" s="62"/>
    </row>
    <row r="47" spans="1:43" ht="21" customHeight="1" x14ac:dyDescent="0.45">
      <c r="A47" s="68" t="s">
        <v>214</v>
      </c>
      <c r="B47" s="59"/>
      <c r="C47" s="63"/>
      <c r="D47" s="63"/>
      <c r="E47" s="63"/>
      <c r="F47" s="63"/>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3"/>
      <c r="AM47" s="63"/>
      <c r="AN47" s="62"/>
    </row>
    <row r="48" spans="1:43" ht="24.9" customHeight="1" x14ac:dyDescent="0.45">
      <c r="A48" s="62"/>
      <c r="B48" s="67"/>
      <c r="C48" s="309" t="str">
        <f>IF(VLOOKUP($AK$1,選択肢!$A$1:$J$31,C53,FALSE)=0,"-",VLOOKUP($AK$1,選択肢!$A$1:$J$31,C53,FALSE))</f>
        <v>管理者</v>
      </c>
      <c r="D48" s="310"/>
      <c r="E48" s="316" t="str">
        <f>IF(VLOOKUP($AK$1,選択肢!$A$1:$J$31,E53,FALSE)=0,"-",VLOOKUP($AK$1,選択肢!$A$1:$J$31,E53,FALSE))</f>
        <v>サービス管理責任者</v>
      </c>
      <c r="F48" s="316"/>
      <c r="G48" s="316"/>
      <c r="H48" s="316"/>
      <c r="I48" s="309" t="str">
        <f>IF(VLOOKUP($AK$1,選択肢!$A$1:$J$31,I53,FALSE)=0,"-",VLOOKUP($AK$1,選択肢!$A$1:$J$31,I53,FALSE))</f>
        <v>地域移行支援員</v>
      </c>
      <c r="J48" s="310"/>
      <c r="K48" s="310"/>
      <c r="L48" s="310"/>
      <c r="M48" s="310"/>
      <c r="N48" s="317"/>
      <c r="O48" s="309" t="str">
        <f>IF(VLOOKUP($AK$1,選択肢!$A$1:$J$31,O53,FALSE)=0,"-",VLOOKUP($AK$1,選択肢!$A$1:$J$31,O53,FALSE))</f>
        <v>生活支援員</v>
      </c>
      <c r="P48" s="310"/>
      <c r="Q48" s="310"/>
      <c r="R48" s="310"/>
      <c r="S48" s="310"/>
      <c r="T48" s="317"/>
      <c r="U48" s="309" t="str">
        <f>IF(VLOOKUP($AK$1,選択肢!$A$1:$J$31,U53,FALSE)=0,"-",VLOOKUP($AK$1,選択肢!$A$1:$J$31,U53,FALSE))</f>
        <v>その他職員</v>
      </c>
      <c r="V48" s="310"/>
      <c r="W48" s="310"/>
      <c r="X48" s="310"/>
      <c r="Y48" s="310"/>
      <c r="Z48" s="317"/>
      <c r="AA48" s="309" t="str">
        <f>IF(VLOOKUP($AK$1,選択肢!$A$1:$J$31,AA53,FALSE)=0,"-",VLOOKUP($AK$1,選択肢!$A$1:$J$31,AA53,FALSE))</f>
        <v>-</v>
      </c>
      <c r="AB48" s="310"/>
      <c r="AC48" s="310"/>
      <c r="AD48" s="310"/>
      <c r="AE48" s="310"/>
      <c r="AF48" s="317"/>
      <c r="AG48" s="316" t="str">
        <f>IF(VLOOKUP($AK$1,選択肢!$A$1:$J$31,AG53,FALSE)=0,"-",VLOOKUP($AK$1,選択肢!$A$1:$J$31,AG53,FALSE))</f>
        <v>-</v>
      </c>
      <c r="AH48" s="316"/>
      <c r="AI48" s="316"/>
      <c r="AJ48" s="316"/>
      <c r="AK48" s="316"/>
      <c r="AL48" s="316" t="str">
        <f>IF(VLOOKUP($AK$1,選択肢!$A$1:$J$31,AL53,FALSE)=0,"-",VLOOKUP($AK$1,選択肢!$A$1:$J$31,AL53,FALSE))</f>
        <v>-</v>
      </c>
      <c r="AM48" s="316"/>
      <c r="AN48" s="62"/>
    </row>
    <row r="49" spans="1:40" ht="18" customHeight="1" x14ac:dyDescent="0.45">
      <c r="A49" s="62"/>
      <c r="B49" s="67"/>
      <c r="C49" s="102" t="s">
        <v>56</v>
      </c>
      <c r="D49" s="102" t="s">
        <v>57</v>
      </c>
      <c r="E49" s="101" t="s">
        <v>56</v>
      </c>
      <c r="F49" s="315" t="s">
        <v>57</v>
      </c>
      <c r="G49" s="315"/>
      <c r="H49" s="315"/>
      <c r="I49" s="312" t="s">
        <v>56</v>
      </c>
      <c r="J49" s="313"/>
      <c r="K49" s="314"/>
      <c r="L49" s="312" t="s">
        <v>57</v>
      </c>
      <c r="M49" s="313"/>
      <c r="N49" s="314"/>
      <c r="O49" s="312" t="s">
        <v>56</v>
      </c>
      <c r="P49" s="313"/>
      <c r="Q49" s="314"/>
      <c r="R49" s="312" t="s">
        <v>57</v>
      </c>
      <c r="S49" s="313"/>
      <c r="T49" s="314"/>
      <c r="U49" s="312" t="s">
        <v>56</v>
      </c>
      <c r="V49" s="313"/>
      <c r="W49" s="314"/>
      <c r="X49" s="312" t="s">
        <v>57</v>
      </c>
      <c r="Y49" s="313"/>
      <c r="Z49" s="314"/>
      <c r="AA49" s="312" t="s">
        <v>56</v>
      </c>
      <c r="AB49" s="313"/>
      <c r="AC49" s="314"/>
      <c r="AD49" s="312" t="s">
        <v>57</v>
      </c>
      <c r="AE49" s="313"/>
      <c r="AF49" s="314"/>
      <c r="AG49" s="312" t="s">
        <v>56</v>
      </c>
      <c r="AH49" s="313"/>
      <c r="AI49" s="314"/>
      <c r="AJ49" s="312" t="s">
        <v>57</v>
      </c>
      <c r="AK49" s="314"/>
      <c r="AL49" s="101" t="s">
        <v>19</v>
      </c>
      <c r="AM49" s="101" t="s">
        <v>18</v>
      </c>
      <c r="AN49" s="62"/>
    </row>
    <row r="50" spans="1:40" ht="18" customHeight="1" x14ac:dyDescent="0.45">
      <c r="A50" s="62"/>
      <c r="B50" s="75" t="s">
        <v>108</v>
      </c>
      <c r="C50" s="101">
        <f>COUNTIFS($B$11:$B$30,C$48,$C$11:$C$30,"A",$E$11:$E$30,"*")</f>
        <v>0</v>
      </c>
      <c r="D50" s="101">
        <f>COUNTIFS($B$11:$B$30,C$48,$C$11:$C$30,"B",$E$11:$E$30,"*")</f>
        <v>0</v>
      </c>
      <c r="E50" s="101">
        <f>COUNTIFS($B$11:$B$30,E$48,$C$11:$C$30,"A",$E$11:$E$30,"*")</f>
        <v>1</v>
      </c>
      <c r="F50" s="312">
        <f>COUNTIFS($B$11:$B$30,E$48,$C$11:$C$30,"B",$E$11:$E$30,"*")</f>
        <v>1</v>
      </c>
      <c r="G50" s="313"/>
      <c r="H50" s="314"/>
      <c r="I50" s="312">
        <f>COUNTIFS($B$11:$B$30,I$48,$C$11:$C$30,"A",$E$11:$E$30,"*")</f>
        <v>0</v>
      </c>
      <c r="J50" s="313"/>
      <c r="K50" s="314"/>
      <c r="L50" s="312">
        <f>COUNTIFS($B$11:$B$30,I$48,$C$11:$C$30,"B",$E$11:$E$30,"*")</f>
        <v>0</v>
      </c>
      <c r="M50" s="313"/>
      <c r="N50" s="314"/>
      <c r="O50" s="312">
        <f>COUNTIFS($B$11:$B$30,O$48,$C$11:$C$30,"A",$E$11:$E$30,"*")</f>
        <v>0</v>
      </c>
      <c r="P50" s="313"/>
      <c r="Q50" s="314"/>
      <c r="R50" s="312">
        <f>COUNTIFS($B$11:$B$30,O$48,$C$11:$C$30,"B",$E$11:$E$30,"*")</f>
        <v>0</v>
      </c>
      <c r="S50" s="313"/>
      <c r="T50" s="314"/>
      <c r="U50" s="312">
        <f>COUNTIFS($B$11:$B$30,U$48,$C$11:$C$30,"A",$E$11:$E$30,"*")</f>
        <v>0</v>
      </c>
      <c r="V50" s="313"/>
      <c r="W50" s="314"/>
      <c r="X50" s="312">
        <f>COUNTIFS($B$11:$B$30,U$48,$C$11:$C$30,"B",$E$11:$E$30,"*")</f>
        <v>0</v>
      </c>
      <c r="Y50" s="313"/>
      <c r="Z50" s="314"/>
      <c r="AA50" s="312">
        <f>COUNTIFS($B$11:$B$30,AA$48,$C$11:$C$30,"A",$E$11:$E$30,"*")</f>
        <v>0</v>
      </c>
      <c r="AB50" s="313"/>
      <c r="AC50" s="314"/>
      <c r="AD50" s="312">
        <f>COUNTIFS($B$11:$B$30,AA$48,$C$11:$C$30,"B",$E$11:$E$30,"*")</f>
        <v>0</v>
      </c>
      <c r="AE50" s="313"/>
      <c r="AF50" s="314"/>
      <c r="AG50" s="312">
        <f>COUNTIFS($B$11:$B$30,AG$48,$C$11:$C$30,"A",$E$11:$E$30,"*")</f>
        <v>0</v>
      </c>
      <c r="AH50" s="313"/>
      <c r="AI50" s="314"/>
      <c r="AJ50" s="312">
        <f>COUNTIFS($B$11:$B$30,AG$48,$C$11:$C$30,"B",$E$11:$E$30,"*")</f>
        <v>0</v>
      </c>
      <c r="AK50" s="314"/>
      <c r="AL50" s="101">
        <f>COUNTIFS($B$11:$B$30,AL$48,$C$11:$C$30,"A",$E$11:$E$30,"*")</f>
        <v>0</v>
      </c>
      <c r="AM50" s="101">
        <f>COUNTIFS($B$11:$B$30,AL$48,$C$11:$C$30,"B",$E$11:$E$30,"*")</f>
        <v>0</v>
      </c>
      <c r="AN50" s="62"/>
    </row>
    <row r="51" spans="1:40" ht="18" customHeight="1" x14ac:dyDescent="0.45">
      <c r="A51" s="62"/>
      <c r="B51" s="82" t="s">
        <v>109</v>
      </c>
      <c r="C51" s="101">
        <f>COUNTIFS($B$11:$B$30,C$48,$C$11:$C$30,"C",$E$11:$E$30,"*")</f>
        <v>0</v>
      </c>
      <c r="D51" s="101">
        <f>COUNTIFS($B$11:$B$30,C$48,$C$11:$C$30,"D",$E$11:$E$30,"*")</f>
        <v>0</v>
      </c>
      <c r="E51" s="101">
        <f>COUNTIFS($B$11:$B$30,E$48,$C$11:$C$30,"C",$E$11:$E$30,"*")</f>
        <v>1</v>
      </c>
      <c r="F51" s="312">
        <f>COUNTIFS($B$11:$B$30,E$48,$C$11:$C$30,"D",$E$11:$E$30,"*")</f>
        <v>1</v>
      </c>
      <c r="G51" s="313"/>
      <c r="H51" s="314"/>
      <c r="I51" s="312">
        <f>COUNTIFS($B$11:$B$30,I$48,$C$11:$C$30,"C",$E$11:$E$30,"*")</f>
        <v>0</v>
      </c>
      <c r="J51" s="313"/>
      <c r="K51" s="314"/>
      <c r="L51" s="312">
        <f>COUNTIFS($B$11:$B$30,I$48,$C$11:$C$30,"D",$E$11:$E$30,"*")</f>
        <v>0</v>
      </c>
      <c r="M51" s="313"/>
      <c r="N51" s="314"/>
      <c r="O51" s="312">
        <f>COUNTIFS($B$11:$B$30,O$48,$C$11:$C$30,"C",$E$11:$E$30,"*")</f>
        <v>0</v>
      </c>
      <c r="P51" s="313"/>
      <c r="Q51" s="314"/>
      <c r="R51" s="312">
        <f>COUNTIFS($B$11:$B$30,O$48,$C$11:$C$30,"D",$E$11:$E$30,"*")</f>
        <v>0</v>
      </c>
      <c r="S51" s="313"/>
      <c r="T51" s="314"/>
      <c r="U51" s="312">
        <f>COUNTIFS($B$11:$B$30,U$48,$C$11:$C$30,"C",$E$11:$E$30,"*")</f>
        <v>0</v>
      </c>
      <c r="V51" s="313"/>
      <c r="W51" s="314"/>
      <c r="X51" s="312">
        <f>COUNTIFS($B$11:$B$30,U$48,$C$11:$C$30,"D",$E$11:$E$30,"*")</f>
        <v>0</v>
      </c>
      <c r="Y51" s="313"/>
      <c r="Z51" s="314"/>
      <c r="AA51" s="312">
        <f>COUNTIFS($B$11:$B$30,AA$48,$C$11:$C$30,"C",$E$11:$E$30,"*")</f>
        <v>0</v>
      </c>
      <c r="AB51" s="313"/>
      <c r="AC51" s="314"/>
      <c r="AD51" s="312">
        <f>COUNTIFS($B$11:$B$30,AA$48,$C$11:$C$30,"D",$E$11:$E$30,"*")</f>
        <v>0</v>
      </c>
      <c r="AE51" s="313"/>
      <c r="AF51" s="314"/>
      <c r="AG51" s="312">
        <f>COUNTIFS($B$11:$B$30,AG$48,$C$11:$C$30,"C",$E$11:$E$30,"*")</f>
        <v>0</v>
      </c>
      <c r="AH51" s="313"/>
      <c r="AI51" s="314"/>
      <c r="AJ51" s="312">
        <f>COUNTIFS($B$11:$B$30,AG$48,$C$11:$C$30,"D",$E$11:$E$30,"*")</f>
        <v>0</v>
      </c>
      <c r="AK51" s="314"/>
      <c r="AL51" s="101">
        <f>COUNTIFS($B$11:$B$30,AL$48,$C$11:$C$30,"C",$E$11:$E$30,"*")</f>
        <v>0</v>
      </c>
      <c r="AM51" s="101">
        <f>COUNTIFS($B$11:$B$30,AL$48,$C$11:$C$30,"D",$E$11:$E$30,"*")</f>
        <v>0</v>
      </c>
      <c r="AN51" s="62"/>
    </row>
    <row r="52" spans="1:40" ht="24.9" customHeight="1" x14ac:dyDescent="0.45">
      <c r="A52" s="62"/>
      <c r="B52" s="82" t="s">
        <v>201</v>
      </c>
      <c r="C52" s="309" t="str">
        <f>IF($AK$3="４週",SUMIFS($AK$11:$AK$30,$B$11:$B$30,C48)/4/$AH$5,IF($AK$3="歴月",SUMIFS($AK$11:$AK$30,$B$11:$B$30,C48)/$AL$5,"記載する期間を選択してください"))</f>
        <v>記載する期間を選択してください</v>
      </c>
      <c r="D52" s="317"/>
      <c r="E52" s="309" t="str">
        <f>IF($AK$3="４週",SUMIFS($AK$11:$AK$30,$B$11:$B$30,E48)/4/$AH$5,IF($AK$3="歴月",SUMIFS($AK$11:$AK$30,$B$11:$B$30,E48)/$AL$5,"記載する期間を選択してください"))</f>
        <v>記載する期間を選択してください</v>
      </c>
      <c r="F52" s="310"/>
      <c r="G52" s="310"/>
      <c r="H52" s="317"/>
      <c r="I52" s="309" t="str">
        <f>IF($AK$3="４週",SUMIFS($AK$11:$AK$30,$B$11:$B$30,I48)/4/$AH$5,IF($AK$3="歴月",SUMIFS($AK$11:$AK$30,$B$11:$B$30,I48)/$AL$5,"記載する期間を選択してください"))</f>
        <v>記載する期間を選択してください</v>
      </c>
      <c r="J52" s="310"/>
      <c r="K52" s="310"/>
      <c r="L52" s="310"/>
      <c r="M52" s="310"/>
      <c r="N52" s="317"/>
      <c r="O52" s="309" t="str">
        <f>IF($AK$3="４週",SUMIFS($AK$11:$AK$30,$B$11:$B$30,O48)/4/$AH$5,IF($AK$3="歴月",SUMIFS($AK$11:$AK$30,$B$11:$B$30,O48)/$AL$5,"記載する期間を選択してください"))</f>
        <v>記載する期間を選択してください</v>
      </c>
      <c r="P52" s="310"/>
      <c r="Q52" s="310"/>
      <c r="R52" s="310"/>
      <c r="S52" s="310"/>
      <c r="T52" s="317"/>
      <c r="U52" s="309" t="str">
        <f>IF($AK$3="４週",SUMIFS($AK$11:$AK$30,$B$11:$B$30,U48)/4/$AH$5,IF($AK$3="歴月",SUMIFS($AK$11:$AK$30,$B$11:$B$30,U48)/$AL$5,"記載する期間を選択してください"))</f>
        <v>記載する期間を選択してください</v>
      </c>
      <c r="V52" s="310"/>
      <c r="W52" s="310"/>
      <c r="X52" s="310"/>
      <c r="Y52" s="310"/>
      <c r="Z52" s="317"/>
      <c r="AA52" s="309" t="str">
        <f>IF($AK$3="４週",SUMIFS($AK$11:$AK$30,$B$11:$B$30,AA48)/4/$AH$5,IF($AK$3="歴月",SUMIFS($AK$11:$AK$30,$B$11:$B$30,AA48)/$AL$5,"記載する期間を選択してください"))</f>
        <v>記載する期間を選択してください</v>
      </c>
      <c r="AB52" s="310"/>
      <c r="AC52" s="310"/>
      <c r="AD52" s="310"/>
      <c r="AE52" s="310"/>
      <c r="AF52" s="317"/>
      <c r="AG52" s="309" t="str">
        <f>IF($AK$3="４週",SUMIFS($AK$11:$AK$30,$B$11:$B$30,AG48)/4/$AH$5,IF($AK$3="歴月",SUMIFS($AK$11:$AK$30,$B$11:$B$30,AG48)/$AL$5,"記載する期間を選択してください"))</f>
        <v>記載する期間を選択してください</v>
      </c>
      <c r="AH52" s="310"/>
      <c r="AI52" s="310"/>
      <c r="AJ52" s="310"/>
      <c r="AK52" s="317"/>
      <c r="AL52" s="309" t="str">
        <f>IF($AK$3="４週",SUMIFS($AK$11:$AK$30,$B$11:$B$30,AL48)/4/$AH$5,IF($AK$3="歴月",SUMIFS($AK$11:$AK$30,$B$11:$B$30,AL48)/$AL$5,"記載する期間を選択してください"))</f>
        <v>記載する期間を選択してください</v>
      </c>
      <c r="AM52" s="317"/>
      <c r="AN52" s="62"/>
    </row>
    <row r="53" spans="1:40" ht="5.0999999999999996" customHeight="1" x14ac:dyDescent="0.45">
      <c r="A53" s="62"/>
      <c r="B53" s="59"/>
      <c r="C53" s="78">
        <v>2</v>
      </c>
      <c r="D53" s="78"/>
      <c r="E53" s="78">
        <v>3</v>
      </c>
      <c r="F53" s="78"/>
      <c r="G53" s="78"/>
      <c r="H53" s="78"/>
      <c r="I53" s="78">
        <v>4</v>
      </c>
      <c r="J53" s="78"/>
      <c r="K53" s="78"/>
      <c r="L53" s="78"/>
      <c r="M53" s="78"/>
      <c r="N53" s="78"/>
      <c r="O53" s="78">
        <v>5</v>
      </c>
      <c r="P53" s="78"/>
      <c r="Q53" s="78"/>
      <c r="R53" s="78"/>
      <c r="S53" s="78"/>
      <c r="T53" s="78"/>
      <c r="U53" s="78">
        <v>6</v>
      </c>
      <c r="V53" s="78"/>
      <c r="W53" s="78"/>
      <c r="X53" s="78"/>
      <c r="Y53" s="78"/>
      <c r="Z53" s="78"/>
      <c r="AA53" s="78">
        <v>7</v>
      </c>
      <c r="AB53" s="78"/>
      <c r="AC53" s="78"/>
      <c r="AD53" s="78"/>
      <c r="AE53" s="78"/>
      <c r="AF53" s="78"/>
      <c r="AG53" s="78">
        <v>8</v>
      </c>
      <c r="AH53" s="78"/>
      <c r="AI53" s="78"/>
      <c r="AJ53" s="78"/>
      <c r="AK53" s="78"/>
      <c r="AL53" s="78">
        <v>9</v>
      </c>
      <c r="AM53" s="100"/>
      <c r="AN53" s="62"/>
    </row>
    <row r="54" spans="1:40" ht="15" customHeight="1" x14ac:dyDescent="0.45">
      <c r="A54" s="60" t="s">
        <v>166</v>
      </c>
      <c r="B54" s="91"/>
      <c r="C54" s="92"/>
      <c r="D54" s="92"/>
      <c r="E54" s="92"/>
      <c r="F54" s="93"/>
      <c r="G54" s="92"/>
      <c r="H54" s="78"/>
      <c r="I54" s="78"/>
      <c r="J54" s="78"/>
      <c r="K54" s="78"/>
      <c r="L54" s="78"/>
      <c r="M54" s="78"/>
      <c r="N54" s="78"/>
      <c r="O54" s="78"/>
      <c r="P54" s="78"/>
      <c r="Q54" s="78"/>
      <c r="R54" s="78">
        <v>6</v>
      </c>
      <c r="S54" s="78"/>
      <c r="T54" s="78"/>
      <c r="U54" s="78"/>
      <c r="V54" s="78"/>
      <c r="W54" s="78"/>
      <c r="X54" s="78">
        <v>7</v>
      </c>
      <c r="Y54" s="78"/>
      <c r="Z54" s="78"/>
      <c r="AA54" s="78"/>
      <c r="AB54" s="78"/>
      <c r="AC54" s="78"/>
      <c r="AD54" s="78">
        <v>8</v>
      </c>
      <c r="AE54" s="78"/>
      <c r="AF54" s="78"/>
      <c r="AG54" s="79"/>
      <c r="AH54" s="79"/>
      <c r="AI54" s="79"/>
      <c r="AJ54" s="79">
        <v>9</v>
      </c>
      <c r="AK54" s="77"/>
      <c r="AL54" s="77"/>
      <c r="AM54" s="62"/>
    </row>
    <row r="55" spans="1:40" s="60" customFormat="1" ht="15" customHeight="1" x14ac:dyDescent="0.45">
      <c r="A55" s="60" t="s">
        <v>167</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x14ac:dyDescent="0.45">
      <c r="A56" s="60" t="s">
        <v>217</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s="60" customFormat="1" ht="15" customHeight="1" x14ac:dyDescent="0.45">
      <c r="A57" s="60" t="s">
        <v>168</v>
      </c>
      <c r="B57" s="86"/>
      <c r="C57" s="86"/>
      <c r="D57" s="86"/>
      <c r="E57" s="86"/>
      <c r="F57" s="86"/>
      <c r="G57" s="86"/>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row>
    <row r="58" spans="1:40" s="60" customFormat="1" ht="15" customHeight="1" x14ac:dyDescent="0.45">
      <c r="A58" s="60" t="s">
        <v>169</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row>
    <row r="59" spans="1:40" ht="15" customHeight="1" x14ac:dyDescent="0.45">
      <c r="A59" s="60" t="s">
        <v>170</v>
      </c>
      <c r="B59" s="94"/>
      <c r="C59" s="60"/>
      <c r="D59" s="60"/>
      <c r="E59" s="60"/>
      <c r="F59" s="60"/>
      <c r="G59" s="60"/>
    </row>
    <row r="60" spans="1:40" ht="15" customHeight="1" x14ac:dyDescent="0.45">
      <c r="A60" s="60" t="s">
        <v>171</v>
      </c>
      <c r="B60" s="94"/>
      <c r="C60" s="60"/>
      <c r="D60" s="60"/>
      <c r="E60" s="60"/>
      <c r="F60" s="60"/>
      <c r="G60" s="60"/>
    </row>
    <row r="61" spans="1:40" ht="15" customHeight="1" x14ac:dyDescent="0.45">
      <c r="A61" s="60"/>
      <c r="B61" s="75" t="s">
        <v>172</v>
      </c>
      <c r="C61" s="267" t="s">
        <v>173</v>
      </c>
      <c r="D61" s="267"/>
      <c r="E61" s="267"/>
      <c r="F61" s="60"/>
      <c r="G61" s="60"/>
    </row>
    <row r="62" spans="1:40" ht="15" customHeight="1" x14ac:dyDescent="0.45">
      <c r="A62" s="60"/>
      <c r="B62" s="97" t="s">
        <v>190</v>
      </c>
      <c r="C62" s="280" t="s">
        <v>174</v>
      </c>
      <c r="D62" s="280"/>
      <c r="E62" s="280"/>
      <c r="F62" s="60"/>
      <c r="G62" s="60"/>
    </row>
    <row r="63" spans="1:40" ht="15" customHeight="1" x14ac:dyDescent="0.45">
      <c r="A63" s="60"/>
      <c r="B63" s="97" t="s">
        <v>191</v>
      </c>
      <c r="C63" s="280" t="s">
        <v>175</v>
      </c>
      <c r="D63" s="280"/>
      <c r="E63" s="280"/>
      <c r="F63" s="60"/>
      <c r="G63" s="60"/>
    </row>
    <row r="64" spans="1:40" ht="15" customHeight="1" x14ac:dyDescent="0.45">
      <c r="A64" s="60"/>
      <c r="B64" s="97" t="s">
        <v>192</v>
      </c>
      <c r="C64" s="280" t="s">
        <v>176</v>
      </c>
      <c r="D64" s="280"/>
      <c r="E64" s="280"/>
      <c r="F64" s="60"/>
      <c r="G64" s="60"/>
    </row>
    <row r="65" spans="1:7" ht="15" customHeight="1" x14ac:dyDescent="0.45">
      <c r="A65" s="60"/>
      <c r="B65" s="97" t="s">
        <v>193</v>
      </c>
      <c r="C65" s="280" t="s">
        <v>177</v>
      </c>
      <c r="D65" s="280"/>
      <c r="E65" s="280"/>
      <c r="F65" s="60"/>
      <c r="G65" s="60"/>
    </row>
    <row r="66" spans="1:7" ht="15" customHeight="1" x14ac:dyDescent="0.45">
      <c r="A66" s="60"/>
      <c r="B66" s="60" t="s">
        <v>178</v>
      </c>
      <c r="C66" s="60"/>
      <c r="D66" s="60"/>
      <c r="E66" s="60"/>
      <c r="F66" s="60"/>
      <c r="G66" s="60"/>
    </row>
    <row r="67" spans="1:7" ht="15" customHeight="1" x14ac:dyDescent="0.45">
      <c r="A67" s="60"/>
      <c r="B67" s="60" t="s">
        <v>195</v>
      </c>
      <c r="C67" s="60"/>
      <c r="D67" s="60"/>
      <c r="E67" s="60"/>
      <c r="F67" s="60"/>
      <c r="G67" s="60"/>
    </row>
    <row r="68" spans="1:7" ht="15" customHeight="1" x14ac:dyDescent="0.45">
      <c r="A68" s="60"/>
      <c r="B68" s="60" t="s">
        <v>179</v>
      </c>
      <c r="C68" s="60"/>
      <c r="D68" s="60"/>
      <c r="E68" s="60"/>
      <c r="F68" s="60"/>
      <c r="G68" s="60"/>
    </row>
    <row r="69" spans="1:7" ht="15" customHeight="1" x14ac:dyDescent="0.45">
      <c r="A69" s="60" t="s">
        <v>180</v>
      </c>
      <c r="B69" s="94"/>
      <c r="C69" s="60"/>
      <c r="D69" s="60"/>
      <c r="E69" s="60"/>
      <c r="F69" s="60"/>
      <c r="G69" s="60"/>
    </row>
    <row r="70" spans="1:7" ht="15" customHeight="1" x14ac:dyDescent="0.45">
      <c r="A70" s="60" t="s">
        <v>336</v>
      </c>
      <c r="B70" s="94"/>
      <c r="C70" s="60"/>
      <c r="D70" s="60"/>
      <c r="E70" s="60"/>
      <c r="F70" s="60"/>
      <c r="G70" s="60"/>
    </row>
    <row r="71" spans="1:7" ht="15" customHeight="1" x14ac:dyDescent="0.45">
      <c r="A71" s="60" t="s">
        <v>196</v>
      </c>
      <c r="B71" s="94"/>
      <c r="C71" s="60"/>
      <c r="D71" s="60"/>
      <c r="E71" s="60"/>
      <c r="F71" s="60"/>
      <c r="G71" s="60"/>
    </row>
    <row r="72" spans="1:7" ht="15" customHeight="1" x14ac:dyDescent="0.45">
      <c r="A72" s="60" t="s">
        <v>182</v>
      </c>
      <c r="B72" s="94"/>
      <c r="C72" s="60"/>
      <c r="D72" s="60"/>
      <c r="E72" s="60"/>
      <c r="F72" s="60"/>
      <c r="G72" s="60"/>
    </row>
    <row r="73" spans="1:7" ht="15" customHeight="1" x14ac:dyDescent="0.45">
      <c r="A73" s="60" t="s">
        <v>316</v>
      </c>
      <c r="B73" s="94"/>
      <c r="C73" s="60"/>
      <c r="D73" s="60"/>
      <c r="E73" s="60"/>
      <c r="F73" s="60"/>
      <c r="G73" s="60"/>
    </row>
    <row r="74" spans="1:7" ht="15" customHeight="1" x14ac:dyDescent="0.45">
      <c r="A74" s="60" t="s">
        <v>183</v>
      </c>
      <c r="B74" s="94"/>
      <c r="C74" s="60"/>
      <c r="D74" s="60"/>
      <c r="E74" s="60"/>
      <c r="F74" s="60"/>
      <c r="G74" s="60"/>
    </row>
    <row r="75" spans="1:7" ht="15" customHeight="1" x14ac:dyDescent="0.45">
      <c r="A75" s="60" t="s">
        <v>184</v>
      </c>
      <c r="B75" s="94"/>
      <c r="C75" s="60"/>
      <c r="D75" s="60"/>
      <c r="E75" s="60"/>
      <c r="F75" s="60"/>
      <c r="G75" s="60"/>
    </row>
    <row r="76" spans="1:7" ht="15" customHeight="1" x14ac:dyDescent="0.45">
      <c r="A76" s="60" t="s">
        <v>185</v>
      </c>
      <c r="B76" s="94"/>
      <c r="C76" s="60"/>
      <c r="D76" s="60"/>
      <c r="E76" s="60"/>
      <c r="F76" s="60"/>
      <c r="G76" s="60"/>
    </row>
    <row r="77" spans="1:7" ht="15" customHeight="1" x14ac:dyDescent="0.45">
      <c r="A77" s="60" t="s">
        <v>186</v>
      </c>
      <c r="B77" s="94"/>
      <c r="C77" s="60"/>
      <c r="D77" s="60"/>
      <c r="E77" s="60"/>
      <c r="F77" s="60"/>
      <c r="G77" s="60"/>
    </row>
    <row r="78" spans="1:7" ht="15" customHeight="1" x14ac:dyDescent="0.45">
      <c r="A78" s="60" t="s">
        <v>187</v>
      </c>
      <c r="B78" s="94"/>
      <c r="C78" s="60"/>
      <c r="D78" s="60"/>
      <c r="E78" s="60"/>
      <c r="F78" s="60"/>
      <c r="G78" s="60"/>
    </row>
    <row r="79" spans="1:7" ht="15" customHeight="1" x14ac:dyDescent="0.45">
      <c r="A79" s="60" t="s">
        <v>188</v>
      </c>
      <c r="B79" s="94"/>
      <c r="C79" s="60"/>
      <c r="D79" s="60"/>
      <c r="E79" s="60"/>
      <c r="F79" s="60"/>
      <c r="G79" s="60"/>
    </row>
    <row r="80" spans="1:7" ht="15" customHeight="1" x14ac:dyDescent="0.45">
      <c r="A80" s="60" t="s">
        <v>189</v>
      </c>
      <c r="B80" s="94"/>
      <c r="C80" s="60"/>
      <c r="D80" s="60"/>
      <c r="E80" s="60"/>
      <c r="F80" s="60"/>
      <c r="G80" s="60"/>
    </row>
    <row r="81" spans="1:7" ht="15" customHeight="1" x14ac:dyDescent="0.45">
      <c r="A81" s="60" t="s">
        <v>194</v>
      </c>
      <c r="B81" s="94"/>
      <c r="C81" s="60"/>
      <c r="D81" s="60"/>
      <c r="E81" s="60"/>
      <c r="F81" s="60"/>
      <c r="G81" s="60"/>
    </row>
  </sheetData>
  <mergeCells count="166">
    <mergeCell ref="AK1:AN1"/>
    <mergeCell ref="M2:P2"/>
    <mergeCell ref="Q2:R2"/>
    <mergeCell ref="S2:T2"/>
    <mergeCell ref="U2:V2"/>
    <mergeCell ref="AK2:AN2"/>
    <mergeCell ref="AK3:AN3"/>
    <mergeCell ref="AK4:AN4"/>
    <mergeCell ref="AH5:AJ5"/>
    <mergeCell ref="A7:A10"/>
    <mergeCell ref="B7:B10"/>
    <mergeCell ref="C7:C10"/>
    <mergeCell ref="D7:D10"/>
    <mergeCell ref="E7:E10"/>
    <mergeCell ref="F7:AJ7"/>
    <mergeCell ref="AK7:AK10"/>
    <mergeCell ref="AM26:AN26"/>
    <mergeCell ref="AM27:AN27"/>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A41:AC41"/>
    <mergeCell ref="AD41:AF41"/>
    <mergeCell ref="AG41:AI41"/>
    <mergeCell ref="AJ41:AK41"/>
    <mergeCell ref="AD38:AF38"/>
    <mergeCell ref="U37:W37"/>
    <mergeCell ref="X37:Z37"/>
    <mergeCell ref="AA37:AC37"/>
    <mergeCell ref="AD37:AF37"/>
    <mergeCell ref="AG37:AI37"/>
    <mergeCell ref="AG38:AI38"/>
    <mergeCell ref="AJ38:AK38"/>
    <mergeCell ref="X38:Z38"/>
    <mergeCell ref="AA38:AC38"/>
    <mergeCell ref="AJ39:AK39"/>
    <mergeCell ref="AA39:AC39"/>
    <mergeCell ref="AD39:AF39"/>
    <mergeCell ref="AG39:AI39"/>
    <mergeCell ref="AJ37:AK37"/>
    <mergeCell ref="U38:W38"/>
    <mergeCell ref="X39:Z39"/>
    <mergeCell ref="F38:H38"/>
    <mergeCell ref="I38:K38"/>
    <mergeCell ref="L38:N38"/>
    <mergeCell ref="O38:Q38"/>
    <mergeCell ref="R38:T38"/>
    <mergeCell ref="A38:C38"/>
    <mergeCell ref="AM29:AN29"/>
    <mergeCell ref="AM30:AN30"/>
    <mergeCell ref="A31:E31"/>
    <mergeCell ref="AM31:AN32"/>
    <mergeCell ref="A32:E32"/>
    <mergeCell ref="A37:C37"/>
    <mergeCell ref="F37:H37"/>
    <mergeCell ref="I37:K37"/>
    <mergeCell ref="L37:N37"/>
    <mergeCell ref="O37:Q37"/>
    <mergeCell ref="R37:T37"/>
    <mergeCell ref="A41:C41"/>
    <mergeCell ref="F41:H41"/>
    <mergeCell ref="I41:K41"/>
    <mergeCell ref="L41:N41"/>
    <mergeCell ref="O41:Q41"/>
    <mergeCell ref="R41:T41"/>
    <mergeCell ref="F40:H40"/>
    <mergeCell ref="I40:K40"/>
    <mergeCell ref="U41:W41"/>
    <mergeCell ref="R39:T39"/>
    <mergeCell ref="U39:W39"/>
    <mergeCell ref="L40:N40"/>
    <mergeCell ref="O40:Q40"/>
    <mergeCell ref="R40:T40"/>
    <mergeCell ref="U40:W40"/>
    <mergeCell ref="F39:H39"/>
    <mergeCell ref="I39:K39"/>
    <mergeCell ref="L39:N39"/>
    <mergeCell ref="O39:Q39"/>
    <mergeCell ref="AL48:AM48"/>
    <mergeCell ref="X49:Z49"/>
    <mergeCell ref="AA49:AC49"/>
    <mergeCell ref="AJ49:AK49"/>
    <mergeCell ref="AG49:AI49"/>
    <mergeCell ref="AA48:AF48"/>
    <mergeCell ref="C48:D48"/>
    <mergeCell ref="E48:H48"/>
    <mergeCell ref="I48:N48"/>
    <mergeCell ref="O48:T48"/>
    <mergeCell ref="U48:Z48"/>
    <mergeCell ref="C64:E64"/>
    <mergeCell ref="C65:E65"/>
    <mergeCell ref="A39:C39"/>
    <mergeCell ref="A40:C40"/>
    <mergeCell ref="F49:H49"/>
    <mergeCell ref="I49:K49"/>
    <mergeCell ref="L49:N49"/>
    <mergeCell ref="O49:Q49"/>
    <mergeCell ref="R49:T49"/>
    <mergeCell ref="A44:B44"/>
    <mergeCell ref="C44:D44"/>
    <mergeCell ref="E44:H44"/>
    <mergeCell ref="A45:B45"/>
    <mergeCell ref="C45:D45"/>
    <mergeCell ref="E45:H45"/>
    <mergeCell ref="C52:D52"/>
    <mergeCell ref="E52:H52"/>
    <mergeCell ref="I52:N52"/>
    <mergeCell ref="O52:T52"/>
    <mergeCell ref="F50:H50"/>
    <mergeCell ref="I50:K50"/>
    <mergeCell ref="L50:N50"/>
    <mergeCell ref="O50:Q50"/>
    <mergeCell ref="R50:T50"/>
    <mergeCell ref="C61:E61"/>
    <mergeCell ref="C62:E62"/>
    <mergeCell ref="C63:E63"/>
    <mergeCell ref="F51:H51"/>
    <mergeCell ref="I51:K51"/>
    <mergeCell ref="L51:N51"/>
    <mergeCell ref="O51:Q51"/>
    <mergeCell ref="R51:T51"/>
    <mergeCell ref="U51:W51"/>
    <mergeCell ref="AG52:AK52"/>
    <mergeCell ref="AL52:AM52"/>
    <mergeCell ref="X40:Z40"/>
    <mergeCell ref="AA40:AC40"/>
    <mergeCell ref="AD40:AF40"/>
    <mergeCell ref="AG40:AI40"/>
    <mergeCell ref="AD51:AF51"/>
    <mergeCell ref="AG51:AI51"/>
    <mergeCell ref="AJ51:AK51"/>
    <mergeCell ref="AD50:AF50"/>
    <mergeCell ref="AA50:AC50"/>
    <mergeCell ref="X51:Z51"/>
    <mergeCell ref="AA51:AC51"/>
    <mergeCell ref="AG50:AI50"/>
    <mergeCell ref="AJ50:AK50"/>
    <mergeCell ref="AD49:AF49"/>
    <mergeCell ref="X41:Z41"/>
    <mergeCell ref="AJ40:AK40"/>
    <mergeCell ref="U52:Z52"/>
    <mergeCell ref="AA52:AF52"/>
    <mergeCell ref="U49:W49"/>
    <mergeCell ref="U50:W50"/>
    <mergeCell ref="X50:Z50"/>
    <mergeCell ref="AG48:AK48"/>
  </mergeCells>
  <phoneticPr fontId="3"/>
  <dataValidations count="6">
    <dataValidation type="whole" operator="greaterThanOrEqual" allowBlank="1" showInputMessage="1" showErrorMessage="1" sqref="D38:F41 L38:L41 I38:I41 O38:O41 AG38:AG41 AD38:AD41 AA38:AA41 X38:X41 U38:U41 R38:R41" xr:uid="{00000000-0002-0000-0900-000000000000}">
      <formula1>0</formula1>
    </dataValidation>
    <dataValidation operator="greaterThanOrEqual" allowBlank="1" showInputMessage="1" showErrorMessage="1" sqref="I46 I42 AJ38:AJ41 L42 L46 AL38:AL40" xr:uid="{00000000-0002-0000-0900-000001000000}"/>
    <dataValidation type="list" allowBlank="1" showInputMessage="1" showErrorMessage="1" sqref="C11:C30" xr:uid="{00000000-0002-0000-0900-000002000000}">
      <formula1>"A,B,C,D"</formula1>
    </dataValidation>
    <dataValidation type="list" allowBlank="1" showInputMessage="1" showErrorMessage="1" sqref="AK4:AN4" xr:uid="{00000000-0002-0000-0900-000003000000}">
      <formula1>"予定,実績"</formula1>
    </dataValidation>
    <dataValidation type="list" allowBlank="1" showInputMessage="1" showErrorMessage="1" sqref="AK3:AN3" xr:uid="{00000000-0002-0000-0900-000004000000}">
      <formula1>"４週,歴月"</formula1>
    </dataValidation>
    <dataValidation type="list" allowBlank="1" showInputMessage="1" showErrorMessage="1" sqref="B11:B30" xr:uid="{00000000-0002-0000-0900-000005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74" fitToWidth="0" fitToHeight="0" orientation="landscape" r:id="rId1"/>
  <headerFooter alignWithMargins="0">
    <oddHeader>&amp;L&amp;"ＭＳ ゴシック,標準"&amp;10（参考様式）</oddHeader>
  </headerFooter>
  <rowBreaks count="1" manualBreakCount="1">
    <brk id="35" max="3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dimension ref="A1:AQ79"/>
  <sheetViews>
    <sheetView showGridLines="0" view="pageBreakPreview" topLeftCell="A39" zoomScaleNormal="100" zoomScaleSheetLayoutView="100" workbookViewId="0">
      <selection activeCell="Y59" sqref="Y59"/>
    </sheetView>
  </sheetViews>
  <sheetFormatPr defaultColWidth="8.19921875" defaultRowHeight="21" customHeight="1" x14ac:dyDescent="0.45"/>
  <cols>
    <col min="1" max="1" width="2.59765625" style="59" customWidth="1"/>
    <col min="2" max="2" width="14.1992187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x14ac:dyDescent="0.45">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262" t="s">
        <v>101</v>
      </c>
      <c r="AL1" s="262"/>
      <c r="AM1" s="262"/>
      <c r="AN1" s="262"/>
    </row>
    <row r="2" spans="1:40" ht="18" customHeight="1" x14ac:dyDescent="0.45">
      <c r="A2" s="62"/>
      <c r="B2" s="63"/>
      <c r="C2" s="63"/>
      <c r="D2" s="63"/>
      <c r="E2" s="63"/>
      <c r="F2" s="63"/>
      <c r="G2" s="63"/>
      <c r="H2" s="63"/>
      <c r="I2" s="63"/>
      <c r="J2" s="63"/>
      <c r="K2" s="63"/>
      <c r="L2" s="63"/>
      <c r="M2" s="269">
        <v>2024</v>
      </c>
      <c r="N2" s="269"/>
      <c r="O2" s="269"/>
      <c r="P2" s="269"/>
      <c r="Q2" s="268" t="s">
        <v>150</v>
      </c>
      <c r="R2" s="268"/>
      <c r="S2" s="269">
        <v>5</v>
      </c>
      <c r="T2" s="269"/>
      <c r="U2" s="268" t="s">
        <v>151</v>
      </c>
      <c r="V2" s="268"/>
      <c r="W2" s="63"/>
      <c r="X2" s="63"/>
      <c r="Y2" s="63"/>
      <c r="Z2" s="62"/>
      <c r="AA2" s="62"/>
      <c r="AC2" s="81"/>
      <c r="AD2" s="63"/>
      <c r="AE2" s="63"/>
      <c r="AF2" s="63"/>
      <c r="AG2" s="63"/>
      <c r="AH2" s="63"/>
      <c r="AI2" s="81" t="s">
        <v>156</v>
      </c>
      <c r="AJ2" s="81"/>
      <c r="AK2" s="263"/>
      <c r="AL2" s="263"/>
      <c r="AM2" s="263"/>
      <c r="AN2" s="263"/>
    </row>
    <row r="3" spans="1:40" ht="18" customHeight="1" x14ac:dyDescent="0.45">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264" t="s">
        <v>238</v>
      </c>
      <c r="AL3" s="264"/>
      <c r="AM3" s="264"/>
      <c r="AN3" s="264"/>
    </row>
    <row r="4" spans="1:40" ht="18" customHeight="1" x14ac:dyDescent="0.45">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264"/>
      <c r="AL4" s="264"/>
      <c r="AM4" s="264"/>
      <c r="AN4" s="264"/>
    </row>
    <row r="5" spans="1:40" ht="18" customHeight="1" x14ac:dyDescent="0.45">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01"/>
      <c r="AI5" s="301"/>
      <c r="AJ5" s="301"/>
      <c r="AK5" s="88" t="s">
        <v>157</v>
      </c>
      <c r="AL5" s="99"/>
      <c r="AM5" s="88" t="s">
        <v>158</v>
      </c>
      <c r="AN5" s="62"/>
    </row>
    <row r="6" spans="1:40" ht="9.9" customHeight="1" x14ac:dyDescent="0.45">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5">
      <c r="A7" s="275" t="s">
        <v>153</v>
      </c>
      <c r="B7" s="267" t="s">
        <v>162</v>
      </c>
      <c r="C7" s="272" t="s">
        <v>163</v>
      </c>
      <c r="D7" s="267" t="s">
        <v>164</v>
      </c>
      <c r="E7" s="276" t="s">
        <v>165</v>
      </c>
      <c r="F7" s="271" t="s">
        <v>197</v>
      </c>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65" t="s">
        <v>198</v>
      </c>
      <c r="AL7" s="266" t="s">
        <v>199</v>
      </c>
      <c r="AM7" s="261" t="s">
        <v>200</v>
      </c>
      <c r="AN7" s="261"/>
    </row>
    <row r="8" spans="1:40" ht="15" customHeight="1" x14ac:dyDescent="0.45">
      <c r="A8" s="275"/>
      <c r="B8" s="267"/>
      <c r="C8" s="273"/>
      <c r="D8" s="267"/>
      <c r="E8" s="276"/>
      <c r="F8" s="267" t="s">
        <v>104</v>
      </c>
      <c r="G8" s="267"/>
      <c r="H8" s="267"/>
      <c r="I8" s="267"/>
      <c r="J8" s="267"/>
      <c r="K8" s="267"/>
      <c r="L8" s="267"/>
      <c r="M8" s="267" t="s">
        <v>105</v>
      </c>
      <c r="N8" s="267"/>
      <c r="O8" s="267"/>
      <c r="P8" s="267"/>
      <c r="Q8" s="267"/>
      <c r="R8" s="267"/>
      <c r="S8" s="267"/>
      <c r="T8" s="267" t="s">
        <v>106</v>
      </c>
      <c r="U8" s="267"/>
      <c r="V8" s="267"/>
      <c r="W8" s="267"/>
      <c r="X8" s="267"/>
      <c r="Y8" s="267"/>
      <c r="Z8" s="267"/>
      <c r="AA8" s="267" t="s">
        <v>107</v>
      </c>
      <c r="AB8" s="267"/>
      <c r="AC8" s="267"/>
      <c r="AD8" s="267"/>
      <c r="AE8" s="267"/>
      <c r="AF8" s="267"/>
      <c r="AG8" s="267"/>
      <c r="AH8" s="267" t="s">
        <v>110</v>
      </c>
      <c r="AI8" s="267"/>
      <c r="AJ8" s="267"/>
      <c r="AK8" s="265"/>
      <c r="AL8" s="266"/>
      <c r="AM8" s="261"/>
      <c r="AN8" s="261"/>
    </row>
    <row r="9" spans="1:40" ht="15" customHeight="1" x14ac:dyDescent="0.45">
      <c r="A9" s="275"/>
      <c r="B9" s="267"/>
      <c r="C9" s="273"/>
      <c r="D9" s="267"/>
      <c r="E9" s="276"/>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65"/>
      <c r="AL9" s="266"/>
      <c r="AM9" s="261"/>
      <c r="AN9" s="261"/>
    </row>
    <row r="10" spans="1:40" ht="15" customHeight="1" x14ac:dyDescent="0.45">
      <c r="A10" s="275"/>
      <c r="B10" s="267"/>
      <c r="C10" s="274"/>
      <c r="D10" s="267"/>
      <c r="E10" s="276"/>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65"/>
      <c r="AL10" s="266"/>
      <c r="AM10" s="261"/>
      <c r="AN10" s="261"/>
    </row>
    <row r="11" spans="1:40" ht="18" customHeight="1" x14ac:dyDescent="0.45">
      <c r="A11" s="74">
        <v>1</v>
      </c>
      <c r="B11" s="103" t="s">
        <v>115</v>
      </c>
      <c r="C11" s="83" t="s">
        <v>190</v>
      </c>
      <c r="D11" s="104"/>
      <c r="E11" s="105" t="s">
        <v>190</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9"/>
      <c r="AN11" s="279"/>
    </row>
    <row r="12" spans="1:40" ht="18" customHeight="1" x14ac:dyDescent="0.45">
      <c r="A12" s="74">
        <v>2</v>
      </c>
      <c r="B12" s="103" t="s">
        <v>115</v>
      </c>
      <c r="C12" s="83" t="s">
        <v>191</v>
      </c>
      <c r="D12" s="104"/>
      <c r="E12" s="105" t="s">
        <v>191</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79"/>
      <c r="AN12" s="279"/>
    </row>
    <row r="13" spans="1:40" ht="18" customHeight="1" x14ac:dyDescent="0.45">
      <c r="A13" s="74">
        <v>3</v>
      </c>
      <c r="B13" s="103" t="s">
        <v>115</v>
      </c>
      <c r="C13" s="83" t="s">
        <v>192</v>
      </c>
      <c r="D13" s="104"/>
      <c r="E13" s="105" t="s">
        <v>192</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79"/>
      <c r="AN13" s="279"/>
    </row>
    <row r="14" spans="1:40" ht="18" customHeight="1" x14ac:dyDescent="0.45">
      <c r="A14" s="74">
        <v>4</v>
      </c>
      <c r="B14" s="103" t="s">
        <v>115</v>
      </c>
      <c r="C14" s="83" t="s">
        <v>193</v>
      </c>
      <c r="D14" s="104"/>
      <c r="E14" s="105" t="s">
        <v>193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79"/>
      <c r="AN14" s="279"/>
    </row>
    <row r="15" spans="1:40" ht="18" customHeight="1" x14ac:dyDescent="0.45">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79"/>
      <c r="AN15" s="279"/>
    </row>
    <row r="16" spans="1:40" ht="18" customHeight="1" x14ac:dyDescent="0.45">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9"/>
      <c r="AN16" s="279"/>
    </row>
    <row r="17" spans="1:40" ht="18" customHeight="1" x14ac:dyDescent="0.45">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9"/>
      <c r="AN17" s="279"/>
    </row>
    <row r="18" spans="1:40" ht="18" customHeight="1" x14ac:dyDescent="0.45">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9"/>
      <c r="AN18" s="279"/>
    </row>
    <row r="19" spans="1:40" ht="18" customHeight="1" x14ac:dyDescent="0.45">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9"/>
      <c r="AN19" s="279"/>
    </row>
    <row r="20" spans="1:40" ht="18" customHeight="1" x14ac:dyDescent="0.45">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9"/>
      <c r="AN20" s="279"/>
    </row>
    <row r="21" spans="1:40" ht="18" customHeight="1" x14ac:dyDescent="0.45">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9"/>
      <c r="AN21" s="279"/>
    </row>
    <row r="22" spans="1:40" ht="18" customHeight="1" x14ac:dyDescent="0.45">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9"/>
      <c r="AN22" s="279"/>
    </row>
    <row r="23" spans="1:40" ht="18" customHeight="1" x14ac:dyDescent="0.45">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9"/>
      <c r="AN23" s="279"/>
    </row>
    <row r="24" spans="1:40" ht="18" customHeight="1" x14ac:dyDescent="0.45">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9"/>
      <c r="AN24" s="279"/>
    </row>
    <row r="25" spans="1:40" ht="18" customHeight="1" x14ac:dyDescent="0.45">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9"/>
      <c r="AN25" s="279"/>
    </row>
    <row r="26" spans="1:40" ht="18" customHeight="1" x14ac:dyDescent="0.45">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9"/>
      <c r="AN26" s="279"/>
    </row>
    <row r="27" spans="1:40" ht="18" customHeight="1" x14ac:dyDescent="0.45">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9"/>
      <c r="AN27" s="279"/>
    </row>
    <row r="28" spans="1:40" ht="18" customHeight="1" x14ac:dyDescent="0.45">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9"/>
      <c r="AN28" s="279"/>
    </row>
    <row r="29" spans="1:40" ht="18" customHeight="1" x14ac:dyDescent="0.45">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9"/>
      <c r="AN29" s="279"/>
    </row>
    <row r="30" spans="1:40" ht="18" customHeight="1" x14ac:dyDescent="0.45">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9"/>
      <c r="AN30" s="279"/>
    </row>
    <row r="31" spans="1:40" ht="18" customHeight="1" x14ac:dyDescent="0.45">
      <c r="A31" s="276" t="s">
        <v>94</v>
      </c>
      <c r="B31" s="277"/>
      <c r="C31" s="277"/>
      <c r="D31" s="277"/>
      <c r="E31" s="277"/>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5"/>
      <c r="AN31" s="275"/>
    </row>
    <row r="32" spans="1:40" ht="18" customHeight="1" x14ac:dyDescent="0.45">
      <c r="A32" s="277" t="s">
        <v>96</v>
      </c>
      <c r="B32" s="277"/>
      <c r="C32" s="277"/>
      <c r="D32" s="277"/>
      <c r="E32" s="278"/>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5"/>
      <c r="AN32" s="275"/>
    </row>
    <row r="33" spans="1:43" ht="15" customHeight="1" x14ac:dyDescent="0.45">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5">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5">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5">
      <c r="A36" s="68" t="s">
        <v>208</v>
      </c>
      <c r="B36" s="67"/>
      <c r="C36" s="67"/>
      <c r="D36" s="67"/>
      <c r="E36" s="67"/>
      <c r="F36" s="67"/>
      <c r="G36" s="60"/>
      <c r="H36" s="60"/>
      <c r="I36" s="60"/>
      <c r="J36" s="60"/>
      <c r="K36" s="60"/>
      <c r="L36" s="60"/>
      <c r="M36" s="60"/>
      <c r="N36" s="60"/>
      <c r="O36" s="60"/>
      <c r="AM36" s="67"/>
      <c r="AN36" s="62"/>
    </row>
    <row r="37" spans="1:43" ht="24.9" customHeight="1" x14ac:dyDescent="0.45">
      <c r="A37" s="267"/>
      <c r="B37" s="267"/>
      <c r="C37" s="267"/>
      <c r="D37" s="98">
        <v>4</v>
      </c>
      <c r="E37" s="98">
        <v>5</v>
      </c>
      <c r="F37" s="333">
        <v>6</v>
      </c>
      <c r="G37" s="333"/>
      <c r="H37" s="333"/>
      <c r="I37" s="333">
        <v>7</v>
      </c>
      <c r="J37" s="333"/>
      <c r="K37" s="333"/>
      <c r="L37" s="333">
        <v>8</v>
      </c>
      <c r="M37" s="333"/>
      <c r="N37" s="333"/>
      <c r="O37" s="333">
        <v>9</v>
      </c>
      <c r="P37" s="333"/>
      <c r="Q37" s="333"/>
      <c r="R37" s="333">
        <v>10</v>
      </c>
      <c r="S37" s="333"/>
      <c r="T37" s="333"/>
      <c r="U37" s="333">
        <v>11</v>
      </c>
      <c r="V37" s="333"/>
      <c r="W37" s="333"/>
      <c r="X37" s="333">
        <v>12</v>
      </c>
      <c r="Y37" s="333"/>
      <c r="Z37" s="333"/>
      <c r="AA37" s="333">
        <v>1</v>
      </c>
      <c r="AB37" s="333"/>
      <c r="AC37" s="333"/>
      <c r="AD37" s="333">
        <v>2</v>
      </c>
      <c r="AE37" s="333"/>
      <c r="AF37" s="333"/>
      <c r="AG37" s="333">
        <v>3</v>
      </c>
      <c r="AH37" s="333"/>
      <c r="AI37" s="333"/>
      <c r="AJ37" s="267" t="s">
        <v>154</v>
      </c>
      <c r="AK37" s="267"/>
      <c r="AL37" s="82" t="s">
        <v>212</v>
      </c>
      <c r="AM37"/>
      <c r="AN37"/>
      <c r="AO37"/>
      <c r="AP37"/>
      <c r="AQ37"/>
    </row>
    <row r="38" spans="1:43" ht="18" customHeight="1" x14ac:dyDescent="0.45">
      <c r="A38" s="331" t="s">
        <v>216</v>
      </c>
      <c r="B38" s="331"/>
      <c r="C38" s="331"/>
      <c r="D38" s="69">
        <v>1400</v>
      </c>
      <c r="E38" s="69">
        <v>1310</v>
      </c>
      <c r="F38" s="332">
        <v>1400</v>
      </c>
      <c r="G38" s="332"/>
      <c r="H38" s="332"/>
      <c r="I38" s="332">
        <v>1470</v>
      </c>
      <c r="J38" s="332"/>
      <c r="K38" s="332"/>
      <c r="L38" s="332">
        <v>1470</v>
      </c>
      <c r="M38" s="332"/>
      <c r="N38" s="332"/>
      <c r="O38" s="332">
        <v>1330</v>
      </c>
      <c r="P38" s="332"/>
      <c r="Q38" s="332"/>
      <c r="R38" s="332">
        <v>1400</v>
      </c>
      <c r="S38" s="332"/>
      <c r="T38" s="332"/>
      <c r="U38" s="332">
        <v>1400</v>
      </c>
      <c r="V38" s="332"/>
      <c r="W38" s="332"/>
      <c r="X38" s="332">
        <v>1330</v>
      </c>
      <c r="Y38" s="332"/>
      <c r="Z38" s="332"/>
      <c r="AA38" s="332">
        <v>1330</v>
      </c>
      <c r="AB38" s="332"/>
      <c r="AC38" s="332"/>
      <c r="AD38" s="332">
        <v>1330</v>
      </c>
      <c r="AE38" s="332"/>
      <c r="AF38" s="332"/>
      <c r="AG38" s="332">
        <v>1400</v>
      </c>
      <c r="AH38" s="332"/>
      <c r="AI38" s="332"/>
      <c r="AJ38" s="280">
        <f>SUM(D38:AI38)</f>
        <v>16570</v>
      </c>
      <c r="AK38" s="280"/>
      <c r="AL38" s="334">
        <f>ROUNDUP(AJ38/AJ39,1)</f>
        <v>70</v>
      </c>
      <c r="AM38"/>
      <c r="AN38"/>
      <c r="AO38"/>
      <c r="AP38"/>
      <c r="AQ38"/>
    </row>
    <row r="39" spans="1:43" ht="18" customHeight="1" x14ac:dyDescent="0.45">
      <c r="A39" s="331" t="s">
        <v>209</v>
      </c>
      <c r="B39" s="331"/>
      <c r="C39" s="331"/>
      <c r="D39" s="69">
        <v>20</v>
      </c>
      <c r="E39" s="69">
        <v>19</v>
      </c>
      <c r="F39" s="332">
        <v>20</v>
      </c>
      <c r="G39" s="332"/>
      <c r="H39" s="332"/>
      <c r="I39" s="332">
        <v>21</v>
      </c>
      <c r="J39" s="332"/>
      <c r="K39" s="332"/>
      <c r="L39" s="332">
        <v>21</v>
      </c>
      <c r="M39" s="332"/>
      <c r="N39" s="332"/>
      <c r="O39" s="332">
        <v>19</v>
      </c>
      <c r="P39" s="332"/>
      <c r="Q39" s="332"/>
      <c r="R39" s="332">
        <v>20</v>
      </c>
      <c r="S39" s="332"/>
      <c r="T39" s="332"/>
      <c r="U39" s="332">
        <v>20</v>
      </c>
      <c r="V39" s="332"/>
      <c r="W39" s="332"/>
      <c r="X39" s="332">
        <v>19</v>
      </c>
      <c r="Y39" s="332"/>
      <c r="Z39" s="332"/>
      <c r="AA39" s="332">
        <v>19</v>
      </c>
      <c r="AB39" s="332"/>
      <c r="AC39" s="332"/>
      <c r="AD39" s="332">
        <v>19</v>
      </c>
      <c r="AE39" s="332"/>
      <c r="AF39" s="332"/>
      <c r="AG39" s="332">
        <v>20</v>
      </c>
      <c r="AH39" s="332"/>
      <c r="AI39" s="332"/>
      <c r="AJ39" s="280">
        <f>+SUM(D39:AI39)</f>
        <v>237</v>
      </c>
      <c r="AK39" s="280"/>
      <c r="AL39" s="335"/>
      <c r="AM39"/>
      <c r="AN39"/>
      <c r="AO39"/>
      <c r="AP39"/>
      <c r="AQ39"/>
    </row>
    <row r="40" spans="1:43" ht="5.0999999999999996" customHeight="1" x14ac:dyDescent="0.45">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x14ac:dyDescent="0.45">
      <c r="A41" s="68" t="s">
        <v>210</v>
      </c>
      <c r="B41" s="60"/>
      <c r="D41" s="60"/>
      <c r="E41" s="60"/>
      <c r="F41" s="60"/>
      <c r="G41" s="60"/>
      <c r="H41" s="60"/>
      <c r="I41"/>
      <c r="J41"/>
      <c r="K41"/>
      <c r="L41"/>
      <c r="M41"/>
      <c r="N41"/>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24.9" customHeight="1" x14ac:dyDescent="0.45">
      <c r="A42" s="267" t="s">
        <v>202</v>
      </c>
      <c r="B42" s="267"/>
      <c r="C42" s="267" t="s">
        <v>115</v>
      </c>
      <c r="D42" s="267"/>
      <c r="E42" s="266" t="s">
        <v>227</v>
      </c>
      <c r="F42" s="266"/>
      <c r="G42" s="266"/>
      <c r="H42" s="266"/>
      <c r="I42" s="309" t="s">
        <v>228</v>
      </c>
      <c r="J42" s="310"/>
      <c r="K42" s="310"/>
      <c r="L42" s="310"/>
      <c r="M42" s="310"/>
      <c r="N42" s="317"/>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x14ac:dyDescent="0.45">
      <c r="A43" s="266" t="s">
        <v>213</v>
      </c>
      <c r="B43" s="266"/>
      <c r="C43" s="330">
        <f>ROUNDDOWN(IF(AL38&lt;=60,1,1+ROUNDUP((AL38-60)/40,0)),1)</f>
        <v>2</v>
      </c>
      <c r="D43" s="330"/>
      <c r="E43" s="330">
        <f>ROUNDDOWN(AL38/6,1)</f>
        <v>11.6</v>
      </c>
      <c r="F43" s="330"/>
      <c r="G43" s="330"/>
      <c r="H43" s="330"/>
      <c r="I43" s="330">
        <f>ROUNDDOWN(AL38/15,1)</f>
        <v>4.5999999999999996</v>
      </c>
      <c r="J43" s="330"/>
      <c r="K43" s="330"/>
      <c r="L43" s="330"/>
      <c r="M43" s="330"/>
      <c r="N43" s="330"/>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5.0999999999999996" customHeight="1" x14ac:dyDescent="0.45">
      <c r="A44" s="86"/>
      <c r="B44" s="86"/>
      <c r="C44" s="86"/>
      <c r="D44" s="86"/>
      <c r="E44" s="86"/>
      <c r="F44" s="86"/>
      <c r="G44" s="86"/>
      <c r="H44" s="86"/>
      <c r="I44" s="86"/>
      <c r="J44" s="60"/>
      <c r="K44" s="60"/>
      <c r="L44" s="60"/>
      <c r="M44" s="106"/>
      <c r="N44" s="60"/>
      <c r="O44" s="60"/>
      <c r="P44" s="60"/>
      <c r="Q44"/>
      <c r="W44" s="67"/>
      <c r="X44" s="60"/>
      <c r="Y44" s="60"/>
      <c r="Z44" s="60"/>
      <c r="AA44" s="60"/>
      <c r="AB44" s="60"/>
      <c r="AC44" s="60"/>
      <c r="AD44" s="60"/>
      <c r="AE44" s="60"/>
      <c r="AF44" s="60"/>
      <c r="AG44" s="60"/>
      <c r="AH44" s="60"/>
      <c r="AI44" s="60"/>
      <c r="AJ44" s="106"/>
      <c r="AK44" s="60"/>
      <c r="AL44" s="67"/>
      <c r="AM44" s="67"/>
      <c r="AN44" s="62"/>
    </row>
    <row r="45" spans="1:43" ht="21" customHeight="1" x14ac:dyDescent="0.45">
      <c r="A45" s="68" t="s">
        <v>214</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 customHeight="1" x14ac:dyDescent="0.45">
      <c r="A46" s="62"/>
      <c r="B46" s="67"/>
      <c r="C46" s="309" t="str">
        <f>IF(VLOOKUP($AK$1,選択肢!$A$1:$J$31,C51,FALSE)=0,"-",VLOOKUP($AK$1,選択肢!$A$1:$J$31,C51,FALSE))</f>
        <v>管理者</v>
      </c>
      <c r="D46" s="310"/>
      <c r="E46" s="316" t="str">
        <f>IF(VLOOKUP($AK$1,選択肢!$A$1:$J$31,E51,FALSE)=0,"-",VLOOKUP($AK$1,選択肢!$A$1:$J$31,E51,FALSE))</f>
        <v>サービス管理責任者</v>
      </c>
      <c r="F46" s="316"/>
      <c r="G46" s="316"/>
      <c r="H46" s="316"/>
      <c r="I46" s="309" t="str">
        <f>IF(VLOOKUP($AK$1,選択肢!$A$1:$J$31,I51,FALSE)=0,"-",VLOOKUP($AK$1,選択肢!$A$1:$J$31,I51,FALSE))</f>
        <v>就労支援員</v>
      </c>
      <c r="J46" s="310"/>
      <c r="K46" s="310"/>
      <c r="L46" s="310"/>
      <c r="M46" s="310"/>
      <c r="N46" s="317"/>
      <c r="O46" s="309" t="str">
        <f>IF(VLOOKUP($AK$1,選択肢!$A$1:$J$31,O51,FALSE)=0,"-",VLOOKUP($AK$1,選択肢!$A$1:$J$31,O51,FALSE))</f>
        <v>職業指導員</v>
      </c>
      <c r="P46" s="310"/>
      <c r="Q46" s="310"/>
      <c r="R46" s="310"/>
      <c r="S46" s="310"/>
      <c r="T46" s="317"/>
      <c r="U46" s="309" t="str">
        <f>IF(VLOOKUP($AK$1,選択肢!$A$1:$J$31,U51,FALSE)=0,"-",VLOOKUP($AK$1,選択肢!$A$1:$J$31,U51,FALSE))</f>
        <v>生活支援員</v>
      </c>
      <c r="V46" s="310"/>
      <c r="W46" s="310"/>
      <c r="X46" s="310"/>
      <c r="Y46" s="310"/>
      <c r="Z46" s="317"/>
      <c r="AA46" s="309" t="str">
        <f>IF(VLOOKUP($AK$1,選択肢!$A$1:$J$31,AA51,FALSE)=0,"-",VLOOKUP($AK$1,選択肢!$A$1:$J$31,AA51,FALSE))</f>
        <v>-</v>
      </c>
      <c r="AB46" s="310"/>
      <c r="AC46" s="310"/>
      <c r="AD46" s="310"/>
      <c r="AE46" s="310"/>
      <c r="AF46" s="317"/>
      <c r="AG46" s="316" t="str">
        <f>IF(VLOOKUP($AK$1,選択肢!$A$1:$J$31,AG51,FALSE)=0,"-",VLOOKUP($AK$1,選択肢!$A$1:$J$31,AG51,FALSE))</f>
        <v>-</v>
      </c>
      <c r="AH46" s="316"/>
      <c r="AI46" s="316"/>
      <c r="AJ46" s="316"/>
      <c r="AK46" s="316"/>
      <c r="AL46" s="316" t="str">
        <f>IF(VLOOKUP($AK$1,選択肢!$A$1:$J$31,AL51,FALSE)=0,"-",VLOOKUP($AK$1,選択肢!$A$1:$J$31,AL51,FALSE))</f>
        <v>-</v>
      </c>
      <c r="AM46" s="316"/>
      <c r="AN46" s="62"/>
    </row>
    <row r="47" spans="1:43" ht="18" customHeight="1" x14ac:dyDescent="0.45">
      <c r="A47" s="62"/>
      <c r="B47" s="67"/>
      <c r="C47" s="102" t="s">
        <v>56</v>
      </c>
      <c r="D47" s="102" t="s">
        <v>57</v>
      </c>
      <c r="E47" s="101" t="s">
        <v>56</v>
      </c>
      <c r="F47" s="315" t="s">
        <v>57</v>
      </c>
      <c r="G47" s="315"/>
      <c r="H47" s="315"/>
      <c r="I47" s="312" t="s">
        <v>56</v>
      </c>
      <c r="J47" s="313"/>
      <c r="K47" s="314"/>
      <c r="L47" s="312" t="s">
        <v>57</v>
      </c>
      <c r="M47" s="313"/>
      <c r="N47" s="314"/>
      <c r="O47" s="312" t="s">
        <v>56</v>
      </c>
      <c r="P47" s="313"/>
      <c r="Q47" s="314"/>
      <c r="R47" s="312" t="s">
        <v>57</v>
      </c>
      <c r="S47" s="313"/>
      <c r="T47" s="314"/>
      <c r="U47" s="312" t="s">
        <v>56</v>
      </c>
      <c r="V47" s="313"/>
      <c r="W47" s="314"/>
      <c r="X47" s="312" t="s">
        <v>57</v>
      </c>
      <c r="Y47" s="313"/>
      <c r="Z47" s="314"/>
      <c r="AA47" s="312" t="s">
        <v>56</v>
      </c>
      <c r="AB47" s="313"/>
      <c r="AC47" s="314"/>
      <c r="AD47" s="312" t="s">
        <v>57</v>
      </c>
      <c r="AE47" s="313"/>
      <c r="AF47" s="314"/>
      <c r="AG47" s="312" t="s">
        <v>56</v>
      </c>
      <c r="AH47" s="313"/>
      <c r="AI47" s="314"/>
      <c r="AJ47" s="312" t="s">
        <v>57</v>
      </c>
      <c r="AK47" s="314"/>
      <c r="AL47" s="101" t="s">
        <v>19</v>
      </c>
      <c r="AM47" s="101" t="s">
        <v>18</v>
      </c>
      <c r="AN47" s="62"/>
    </row>
    <row r="48" spans="1:43" ht="18" customHeight="1" x14ac:dyDescent="0.45">
      <c r="A48" s="62"/>
      <c r="B48" s="75" t="s">
        <v>108</v>
      </c>
      <c r="C48" s="101">
        <f>COUNTIFS($B$11:$B$30,C$46,$C$11:$C$30,"A",$E$11:$E$30,"*")</f>
        <v>0</v>
      </c>
      <c r="D48" s="101">
        <f>COUNTIFS($B$11:$B$30,C$46,$C$11:$C$30,"B",$E$11:$E$30,"*")</f>
        <v>0</v>
      </c>
      <c r="E48" s="101">
        <f>COUNTIFS($B$11:$B$30,E$46,$C$11:$C$30,"A",$E$11:$E$30,"*")</f>
        <v>1</v>
      </c>
      <c r="F48" s="312">
        <f>COUNTIFS($B$11:$B$30,E$46,$C$11:$C$30,"B",$E$11:$E$30,"*")</f>
        <v>1</v>
      </c>
      <c r="G48" s="313"/>
      <c r="H48" s="314"/>
      <c r="I48" s="312">
        <f>COUNTIFS($B$11:$B$30,I$46,$C$11:$C$30,"A",$E$11:$E$30,"*")</f>
        <v>0</v>
      </c>
      <c r="J48" s="313"/>
      <c r="K48" s="314"/>
      <c r="L48" s="312">
        <f>COUNTIFS($B$11:$B$30,I$46,$C$11:$C$30,"B",$E$11:$E$30,"*")</f>
        <v>0</v>
      </c>
      <c r="M48" s="313"/>
      <c r="N48" s="314"/>
      <c r="O48" s="312">
        <f>COUNTIFS($B$11:$B$30,O$46,$C$11:$C$30,"A",$E$11:$E$30,"*")</f>
        <v>0</v>
      </c>
      <c r="P48" s="313"/>
      <c r="Q48" s="314"/>
      <c r="R48" s="312">
        <f>COUNTIFS($B$11:$B$30,O$46,$C$11:$C$30,"B",$E$11:$E$30,"*")</f>
        <v>0</v>
      </c>
      <c r="S48" s="313"/>
      <c r="T48" s="314"/>
      <c r="U48" s="312">
        <f>COUNTIFS($B$11:$B$30,U$46,$C$11:$C$30,"A",$E$11:$E$30,"*")</f>
        <v>0</v>
      </c>
      <c r="V48" s="313"/>
      <c r="W48" s="314"/>
      <c r="X48" s="312">
        <f>COUNTIFS($B$11:$B$30,U$46,$C$11:$C$30,"B",$E$11:$E$30,"*")</f>
        <v>0</v>
      </c>
      <c r="Y48" s="313"/>
      <c r="Z48" s="314"/>
      <c r="AA48" s="312">
        <f>COUNTIFS($B$11:$B$30,AA$46,$C$11:$C$30,"A",$E$11:$E$30,"*")</f>
        <v>0</v>
      </c>
      <c r="AB48" s="313"/>
      <c r="AC48" s="314"/>
      <c r="AD48" s="312">
        <f>COUNTIFS($B$11:$B$30,AA$46,$C$11:$C$30,"B",$E$11:$E$30,"*")</f>
        <v>0</v>
      </c>
      <c r="AE48" s="313"/>
      <c r="AF48" s="314"/>
      <c r="AG48" s="312">
        <f>COUNTIFS($B$11:$B$30,AG$46,$C$11:$C$30,"A",$E$11:$E$30,"*")</f>
        <v>0</v>
      </c>
      <c r="AH48" s="313"/>
      <c r="AI48" s="314"/>
      <c r="AJ48" s="312">
        <f>COUNTIFS($B$11:$B$30,AG$46,$C$11:$C$30,"B",$E$11:$E$30,"*")</f>
        <v>0</v>
      </c>
      <c r="AK48" s="314"/>
      <c r="AL48" s="101">
        <f>COUNTIFS($B$11:$B$30,AL$46,$C$11:$C$30,"A",$E$11:$E$30,"*")</f>
        <v>0</v>
      </c>
      <c r="AM48" s="101">
        <f>COUNTIFS($B$11:$B$30,AL$46,$C$11:$C$30,"B",$E$11:$E$30,"*")</f>
        <v>0</v>
      </c>
      <c r="AN48" s="62"/>
    </row>
    <row r="49" spans="1:40" ht="18" customHeight="1" x14ac:dyDescent="0.45">
      <c r="A49" s="62"/>
      <c r="B49" s="82" t="s">
        <v>109</v>
      </c>
      <c r="C49" s="101">
        <f>COUNTIFS($B$11:$B$30,C$46,$C$11:$C$30,"C",$E$11:$E$30,"*")</f>
        <v>0</v>
      </c>
      <c r="D49" s="101">
        <f>COUNTIFS($B$11:$B$30,C$46,$C$11:$C$30,"D",$E$11:$E$30,"*")</f>
        <v>0</v>
      </c>
      <c r="E49" s="101">
        <f>COUNTIFS($B$11:$B$30,E$46,$C$11:$C$30,"C",$E$11:$E$30,"*")</f>
        <v>1</v>
      </c>
      <c r="F49" s="312">
        <f>COUNTIFS($B$11:$B$30,E$46,$C$11:$C$30,"D",$E$11:$E$30,"*")</f>
        <v>1</v>
      </c>
      <c r="G49" s="313"/>
      <c r="H49" s="314"/>
      <c r="I49" s="312">
        <f>COUNTIFS($B$11:$B$30,I$46,$C$11:$C$30,"C",$E$11:$E$30,"*")</f>
        <v>0</v>
      </c>
      <c r="J49" s="313"/>
      <c r="K49" s="314"/>
      <c r="L49" s="312">
        <f>COUNTIFS($B$11:$B$30,I$46,$C$11:$C$30,"D",$E$11:$E$30,"*")</f>
        <v>0</v>
      </c>
      <c r="M49" s="313"/>
      <c r="N49" s="314"/>
      <c r="O49" s="312">
        <f>COUNTIFS($B$11:$B$30,O$46,$C$11:$C$30,"C",$E$11:$E$30,"*")</f>
        <v>0</v>
      </c>
      <c r="P49" s="313"/>
      <c r="Q49" s="314"/>
      <c r="R49" s="312">
        <f>COUNTIFS($B$11:$B$30,O$46,$C$11:$C$30,"D",$E$11:$E$30,"*")</f>
        <v>0</v>
      </c>
      <c r="S49" s="313"/>
      <c r="T49" s="314"/>
      <c r="U49" s="312">
        <f>COUNTIFS($B$11:$B$30,U$46,$C$11:$C$30,"C",$E$11:$E$30,"*")</f>
        <v>0</v>
      </c>
      <c r="V49" s="313"/>
      <c r="W49" s="314"/>
      <c r="X49" s="312">
        <f>COUNTIFS($B$11:$B$30,U$46,$C$11:$C$30,"D",$E$11:$E$30,"*")</f>
        <v>0</v>
      </c>
      <c r="Y49" s="313"/>
      <c r="Z49" s="314"/>
      <c r="AA49" s="312">
        <f>COUNTIFS($B$11:$B$30,AA$46,$C$11:$C$30,"C",$E$11:$E$30,"*")</f>
        <v>0</v>
      </c>
      <c r="AB49" s="313"/>
      <c r="AC49" s="314"/>
      <c r="AD49" s="312">
        <f>COUNTIFS($B$11:$B$30,AA$46,$C$11:$C$30,"D",$E$11:$E$30,"*")</f>
        <v>0</v>
      </c>
      <c r="AE49" s="313"/>
      <c r="AF49" s="314"/>
      <c r="AG49" s="312">
        <f>COUNTIFS($B$11:$B$30,AG$46,$C$11:$C$30,"C",$E$11:$E$30,"*")</f>
        <v>0</v>
      </c>
      <c r="AH49" s="313"/>
      <c r="AI49" s="314"/>
      <c r="AJ49" s="312">
        <f>COUNTIFS($B$11:$B$30,AG$46,$C$11:$C$30,"D",$E$11:$E$30,"*")</f>
        <v>0</v>
      </c>
      <c r="AK49" s="314"/>
      <c r="AL49" s="101">
        <f>COUNTIFS($B$11:$B$30,AL$46,$C$11:$C$30,"C",$E$11:$E$30,"*")</f>
        <v>0</v>
      </c>
      <c r="AM49" s="101">
        <f>COUNTIFS($B$11:$B$30,AL$46,$C$11:$C$30,"D",$E$11:$E$30,"*")</f>
        <v>0</v>
      </c>
      <c r="AN49" s="62"/>
    </row>
    <row r="50" spans="1:40" ht="24.9" customHeight="1" x14ac:dyDescent="0.45">
      <c r="A50" s="62"/>
      <c r="B50" s="82" t="s">
        <v>201</v>
      </c>
      <c r="C50" s="309" t="e">
        <f>IF($AK$3="４週",SUMIFS($AK$11:$AK$30,$B$11:$B$30,C46)/4/$AH$5,IF($AK$3="歴月",SUMIFS($AK$11:$AK$30,$B$11:$B$30,C46)/$AL$5,"記載する期間を選択してください"))</f>
        <v>#DIV/0!</v>
      </c>
      <c r="D50" s="317"/>
      <c r="E50" s="309" t="e">
        <f>IF($AK$3="４週",SUMIFS($AK$11:$AK$30,$B$11:$B$30,E46)/4/$AH$5,IF($AK$3="歴月",SUMIFS($AK$11:$AK$30,$B$11:$B$30,E46)/$AL$5,"記載する期間を選択してください"))</f>
        <v>#DIV/0!</v>
      </c>
      <c r="F50" s="310"/>
      <c r="G50" s="310"/>
      <c r="H50" s="317"/>
      <c r="I50" s="309" t="e">
        <f>IF($AK$3="４週",SUMIFS($AK$11:$AK$30,$B$11:$B$30,I46)/4/$AH$5,IF($AK$3="歴月",SUMIFS($AK$11:$AK$30,$B$11:$B$30,I46)/$AL$5,"記載する期間を選択してください"))</f>
        <v>#DIV/0!</v>
      </c>
      <c r="J50" s="310"/>
      <c r="K50" s="310"/>
      <c r="L50" s="310"/>
      <c r="M50" s="310"/>
      <c r="N50" s="317"/>
      <c r="O50" s="309" t="e">
        <f>IF($AK$3="４週",SUMIFS($AK$11:$AK$30,$B$11:$B$30,O46)/4/$AH$5,IF($AK$3="歴月",SUMIFS($AK$11:$AK$30,$B$11:$B$30,O46)/$AL$5,"記載する期間を選択してください"))</f>
        <v>#DIV/0!</v>
      </c>
      <c r="P50" s="310"/>
      <c r="Q50" s="310"/>
      <c r="R50" s="310"/>
      <c r="S50" s="310"/>
      <c r="T50" s="317"/>
      <c r="U50" s="309" t="e">
        <f>IF($AK$3="４週",SUMIFS($AK$11:$AK$30,$B$11:$B$30,U46)/4/$AH$5,IF($AK$3="歴月",SUMIFS($AK$11:$AK$30,$B$11:$B$30,U46)/$AL$5,"記載する期間を選択してください"))</f>
        <v>#DIV/0!</v>
      </c>
      <c r="V50" s="310"/>
      <c r="W50" s="310"/>
      <c r="X50" s="310"/>
      <c r="Y50" s="310"/>
      <c r="Z50" s="317"/>
      <c r="AA50" s="309" t="e">
        <f>IF($AK$3="４週",SUMIFS($AK$11:$AK$30,$B$11:$B$30,AA46)/4/$AH$5,IF($AK$3="歴月",SUMIFS($AK$11:$AK$30,$B$11:$B$30,AA46)/$AL$5,"記載する期間を選択してください"))</f>
        <v>#DIV/0!</v>
      </c>
      <c r="AB50" s="310"/>
      <c r="AC50" s="310"/>
      <c r="AD50" s="310"/>
      <c r="AE50" s="310"/>
      <c r="AF50" s="317"/>
      <c r="AG50" s="309" t="e">
        <f>IF($AK$3="４週",SUMIFS($AK$11:$AK$30,$B$11:$B$30,AG46)/4/$AH$5,IF($AK$3="歴月",SUMIFS($AK$11:$AK$30,$B$11:$B$30,AG46)/$AL$5,"記載する期間を選択してください"))</f>
        <v>#DIV/0!</v>
      </c>
      <c r="AH50" s="310"/>
      <c r="AI50" s="310"/>
      <c r="AJ50" s="310"/>
      <c r="AK50" s="317"/>
      <c r="AL50" s="309" t="e">
        <f>IF($AK$3="４週",SUMIFS($AK$11:$AK$30,$B$11:$B$30,AL46)/4/$AH$5,IF($AK$3="歴月",SUMIFS($AK$11:$AK$30,$B$11:$B$30,AL46)/$AL$5,"記載する期間を選択してください"))</f>
        <v>#DIV/0!</v>
      </c>
      <c r="AM50" s="317"/>
      <c r="AN50" s="62"/>
    </row>
    <row r="51" spans="1:40" ht="5.0999999999999996" customHeight="1" x14ac:dyDescent="0.45">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x14ac:dyDescent="0.45">
      <c r="A52" s="60" t="s">
        <v>166</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x14ac:dyDescent="0.45">
      <c r="A53" s="60" t="s">
        <v>167</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x14ac:dyDescent="0.45">
      <c r="A54" s="60" t="s">
        <v>217</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x14ac:dyDescent="0.45">
      <c r="A55" s="60" t="s">
        <v>168</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x14ac:dyDescent="0.45">
      <c r="A56" s="60" t="s">
        <v>169</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ht="15" customHeight="1" x14ac:dyDescent="0.45">
      <c r="A57" s="60" t="s">
        <v>170</v>
      </c>
      <c r="B57" s="94"/>
      <c r="C57" s="60"/>
      <c r="D57" s="60"/>
      <c r="E57" s="60"/>
      <c r="F57" s="60"/>
      <c r="G57" s="60"/>
    </row>
    <row r="58" spans="1:40" ht="15" customHeight="1" x14ac:dyDescent="0.45">
      <c r="A58" s="60" t="s">
        <v>171</v>
      </c>
      <c r="B58" s="94"/>
      <c r="C58" s="60"/>
      <c r="D58" s="60"/>
      <c r="E58" s="60"/>
      <c r="F58" s="60"/>
      <c r="G58" s="60"/>
    </row>
    <row r="59" spans="1:40" ht="15" customHeight="1" x14ac:dyDescent="0.45">
      <c r="A59" s="60"/>
      <c r="B59" s="75" t="s">
        <v>172</v>
      </c>
      <c r="C59" s="267" t="s">
        <v>173</v>
      </c>
      <c r="D59" s="267"/>
      <c r="E59" s="267"/>
      <c r="F59" s="60"/>
      <c r="G59" s="60"/>
    </row>
    <row r="60" spans="1:40" ht="15" customHeight="1" x14ac:dyDescent="0.45">
      <c r="A60" s="60"/>
      <c r="B60" s="97" t="s">
        <v>190</v>
      </c>
      <c r="C60" s="280" t="s">
        <v>174</v>
      </c>
      <c r="D60" s="280"/>
      <c r="E60" s="280"/>
      <c r="F60" s="60"/>
      <c r="G60" s="60"/>
    </row>
    <row r="61" spans="1:40" ht="15" customHeight="1" x14ac:dyDescent="0.45">
      <c r="A61" s="60"/>
      <c r="B61" s="97" t="s">
        <v>191</v>
      </c>
      <c r="C61" s="280" t="s">
        <v>175</v>
      </c>
      <c r="D61" s="280"/>
      <c r="E61" s="280"/>
      <c r="F61" s="60"/>
      <c r="G61" s="60"/>
    </row>
    <row r="62" spans="1:40" ht="15" customHeight="1" x14ac:dyDescent="0.45">
      <c r="A62" s="60"/>
      <c r="B62" s="97" t="s">
        <v>192</v>
      </c>
      <c r="C62" s="280" t="s">
        <v>176</v>
      </c>
      <c r="D62" s="280"/>
      <c r="E62" s="280"/>
      <c r="F62" s="60"/>
      <c r="G62" s="60"/>
    </row>
    <row r="63" spans="1:40" ht="15" customHeight="1" x14ac:dyDescent="0.45">
      <c r="A63" s="60"/>
      <c r="B63" s="97" t="s">
        <v>193</v>
      </c>
      <c r="C63" s="280" t="s">
        <v>177</v>
      </c>
      <c r="D63" s="280"/>
      <c r="E63" s="280"/>
      <c r="F63" s="60"/>
      <c r="G63" s="60"/>
    </row>
    <row r="64" spans="1:40" ht="15" customHeight="1" x14ac:dyDescent="0.45">
      <c r="A64" s="60"/>
      <c r="B64" s="60" t="s">
        <v>178</v>
      </c>
      <c r="C64" s="60"/>
      <c r="D64" s="60"/>
      <c r="E64" s="60"/>
      <c r="F64" s="60"/>
      <c r="G64" s="60"/>
    </row>
    <row r="65" spans="1:7" ht="15" customHeight="1" x14ac:dyDescent="0.45">
      <c r="A65" s="60"/>
      <c r="B65" s="60" t="s">
        <v>195</v>
      </c>
      <c r="C65" s="60"/>
      <c r="D65" s="60"/>
      <c r="E65" s="60"/>
      <c r="F65" s="60"/>
      <c r="G65" s="60"/>
    </row>
    <row r="66" spans="1:7" ht="15" customHeight="1" x14ac:dyDescent="0.45">
      <c r="A66" s="60"/>
      <c r="B66" s="60" t="s">
        <v>179</v>
      </c>
      <c r="C66" s="60"/>
      <c r="D66" s="60"/>
      <c r="E66" s="60"/>
      <c r="F66" s="60"/>
      <c r="G66" s="60"/>
    </row>
    <row r="67" spans="1:7" ht="15" customHeight="1" x14ac:dyDescent="0.45">
      <c r="A67" s="60" t="s">
        <v>180</v>
      </c>
      <c r="B67" s="94"/>
      <c r="C67" s="60"/>
      <c r="D67" s="60"/>
      <c r="E67" s="60"/>
      <c r="F67" s="60"/>
      <c r="G67" s="60"/>
    </row>
    <row r="68" spans="1:7" ht="15" customHeight="1" x14ac:dyDescent="0.45">
      <c r="A68" s="60" t="s">
        <v>181</v>
      </c>
      <c r="B68" s="94"/>
      <c r="C68" s="60"/>
      <c r="D68" s="60"/>
      <c r="E68" s="60"/>
      <c r="F68" s="60"/>
      <c r="G68" s="60"/>
    </row>
    <row r="69" spans="1:7" ht="15" customHeight="1" x14ac:dyDescent="0.45">
      <c r="A69" s="60" t="s">
        <v>196</v>
      </c>
      <c r="B69" s="94"/>
      <c r="C69" s="60"/>
      <c r="D69" s="60"/>
      <c r="E69" s="60"/>
      <c r="F69" s="60"/>
      <c r="G69" s="60"/>
    </row>
    <row r="70" spans="1:7" ht="15" customHeight="1" x14ac:dyDescent="0.45">
      <c r="A70" s="60" t="s">
        <v>182</v>
      </c>
      <c r="B70" s="94"/>
      <c r="C70" s="60"/>
      <c r="D70" s="60"/>
      <c r="E70" s="60"/>
      <c r="F70" s="60"/>
      <c r="G70" s="60"/>
    </row>
    <row r="71" spans="1:7" ht="15" customHeight="1" x14ac:dyDescent="0.45">
      <c r="A71" s="60" t="s">
        <v>316</v>
      </c>
      <c r="B71" s="94"/>
      <c r="C71" s="60"/>
      <c r="D71" s="60"/>
      <c r="E71" s="60"/>
      <c r="F71" s="60"/>
      <c r="G71" s="60"/>
    </row>
    <row r="72" spans="1:7" ht="15" customHeight="1" x14ac:dyDescent="0.45">
      <c r="A72" s="60" t="s">
        <v>183</v>
      </c>
      <c r="B72" s="94"/>
      <c r="C72" s="60"/>
      <c r="D72" s="60"/>
      <c r="E72" s="60"/>
      <c r="F72" s="60"/>
      <c r="G72" s="60"/>
    </row>
    <row r="73" spans="1:7" ht="15" customHeight="1" x14ac:dyDescent="0.45">
      <c r="A73" s="60" t="s">
        <v>184</v>
      </c>
      <c r="B73" s="94"/>
      <c r="C73" s="60"/>
      <c r="D73" s="60"/>
      <c r="E73" s="60"/>
      <c r="F73" s="60"/>
      <c r="G73" s="60"/>
    </row>
    <row r="74" spans="1:7" ht="15" customHeight="1" x14ac:dyDescent="0.45">
      <c r="A74" s="60" t="s">
        <v>185</v>
      </c>
      <c r="B74" s="94"/>
      <c r="C74" s="60"/>
      <c r="D74" s="60"/>
      <c r="E74" s="60"/>
      <c r="F74" s="60"/>
      <c r="G74" s="60"/>
    </row>
    <row r="75" spans="1:7" ht="15" customHeight="1" x14ac:dyDescent="0.45">
      <c r="A75" s="60" t="s">
        <v>186</v>
      </c>
      <c r="B75" s="94"/>
      <c r="C75" s="60"/>
      <c r="D75" s="60"/>
      <c r="E75" s="60"/>
      <c r="F75" s="60"/>
      <c r="G75" s="60"/>
    </row>
    <row r="76" spans="1:7" ht="15" customHeight="1" x14ac:dyDescent="0.45">
      <c r="A76" s="60" t="s">
        <v>187</v>
      </c>
      <c r="B76" s="94"/>
      <c r="C76" s="60"/>
      <c r="D76" s="60"/>
      <c r="E76" s="60"/>
      <c r="F76" s="60"/>
      <c r="G76" s="60"/>
    </row>
    <row r="77" spans="1:7" ht="15" customHeight="1" x14ac:dyDescent="0.45">
      <c r="A77" s="60" t="s">
        <v>188</v>
      </c>
      <c r="B77" s="94"/>
      <c r="C77" s="60"/>
      <c r="D77" s="60"/>
      <c r="E77" s="60"/>
      <c r="F77" s="60"/>
      <c r="G77" s="60"/>
    </row>
    <row r="78" spans="1:7" ht="15" customHeight="1" x14ac:dyDescent="0.45">
      <c r="A78" s="60" t="s">
        <v>189</v>
      </c>
      <c r="B78" s="94"/>
      <c r="C78" s="60"/>
      <c r="D78" s="60"/>
      <c r="E78" s="60"/>
      <c r="F78" s="60"/>
      <c r="G78" s="60"/>
    </row>
    <row r="79" spans="1:7" ht="15" customHeight="1" x14ac:dyDescent="0.45">
      <c r="A79" s="60" t="s">
        <v>194</v>
      </c>
      <c r="B79" s="94"/>
      <c r="C79" s="60"/>
      <c r="D79" s="60"/>
      <c r="E79" s="60"/>
      <c r="F79" s="60"/>
      <c r="G79" s="60"/>
    </row>
  </sheetData>
  <mergeCells count="145">
    <mergeCell ref="AK1:AN1"/>
    <mergeCell ref="M2:P2"/>
    <mergeCell ref="Q2:R2"/>
    <mergeCell ref="S2:T2"/>
    <mergeCell ref="U2:V2"/>
    <mergeCell ref="AK2:AN2"/>
    <mergeCell ref="AK3:AN3"/>
    <mergeCell ref="AK4:AN4"/>
    <mergeCell ref="AH5:AJ5"/>
    <mergeCell ref="A7:A10"/>
    <mergeCell ref="B7:B10"/>
    <mergeCell ref="C7:C10"/>
    <mergeCell ref="D7:D10"/>
    <mergeCell ref="E7:E10"/>
    <mergeCell ref="F7:AJ7"/>
    <mergeCell ref="AK7:AK10"/>
    <mergeCell ref="AM26:AN26"/>
    <mergeCell ref="AM27:AN27"/>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9:AN29"/>
    <mergeCell ref="AM30:AN30"/>
    <mergeCell ref="A31:E31"/>
    <mergeCell ref="AM31:AN32"/>
    <mergeCell ref="A32:E32"/>
    <mergeCell ref="A37:C37"/>
    <mergeCell ref="F37:H37"/>
    <mergeCell ref="I37:K37"/>
    <mergeCell ref="L37:N37"/>
    <mergeCell ref="O37:Q37"/>
    <mergeCell ref="AL38:AL39"/>
    <mergeCell ref="A39:C39"/>
    <mergeCell ref="F39:H39"/>
    <mergeCell ref="I39:K39"/>
    <mergeCell ref="L39:N39"/>
    <mergeCell ref="O39:Q39"/>
    <mergeCell ref="R39:T39"/>
    <mergeCell ref="U39:W39"/>
    <mergeCell ref="X39:Z39"/>
    <mergeCell ref="AA39:AC39"/>
    <mergeCell ref="A38:C38"/>
    <mergeCell ref="F38:H38"/>
    <mergeCell ref="I38:K38"/>
    <mergeCell ref="L38:N38"/>
    <mergeCell ref="O38:Q38"/>
    <mergeCell ref="R38:T38"/>
    <mergeCell ref="U38:W38"/>
    <mergeCell ref="X38:Z38"/>
    <mergeCell ref="AA38:AC38"/>
    <mergeCell ref="AD39:AF39"/>
    <mergeCell ref="AG39:AI39"/>
    <mergeCell ref="AJ39:AK39"/>
    <mergeCell ref="AD38:AF38"/>
    <mergeCell ref="AG38:AI38"/>
    <mergeCell ref="AJ38:AK38"/>
    <mergeCell ref="R37:T37"/>
    <mergeCell ref="U37:W37"/>
    <mergeCell ref="X37:Z37"/>
    <mergeCell ref="AA37:AC37"/>
    <mergeCell ref="AD37:AF37"/>
    <mergeCell ref="AG37:AI37"/>
    <mergeCell ref="AJ37:AK37"/>
    <mergeCell ref="A42:B42"/>
    <mergeCell ref="C42:D42"/>
    <mergeCell ref="E42:H42"/>
    <mergeCell ref="A43:B43"/>
    <mergeCell ref="C43:D43"/>
    <mergeCell ref="E43:H43"/>
    <mergeCell ref="C46:D46"/>
    <mergeCell ref="E46:H46"/>
    <mergeCell ref="I46:N46"/>
    <mergeCell ref="AG46:AK46"/>
    <mergeCell ref="AL46:AM46"/>
    <mergeCell ref="F47:H47"/>
    <mergeCell ref="I47:K47"/>
    <mergeCell ref="L47:N47"/>
    <mergeCell ref="O47:Q47"/>
    <mergeCell ref="R47:T47"/>
    <mergeCell ref="U47:W47"/>
    <mergeCell ref="X47:Z47"/>
    <mergeCell ref="AA47:AC47"/>
    <mergeCell ref="O46:T46"/>
    <mergeCell ref="U46:Z46"/>
    <mergeCell ref="AA46:AF46"/>
    <mergeCell ref="C62:E62"/>
    <mergeCell ref="C63:E63"/>
    <mergeCell ref="I42:N42"/>
    <mergeCell ref="I43:N43"/>
    <mergeCell ref="I50:N50"/>
    <mergeCell ref="X49:Z49"/>
    <mergeCell ref="AA50:AF50"/>
    <mergeCell ref="AG50:AK50"/>
    <mergeCell ref="AL50:AM50"/>
    <mergeCell ref="C59:E59"/>
    <mergeCell ref="C60:E60"/>
    <mergeCell ref="C61:E61"/>
    <mergeCell ref="AD47:AF47"/>
    <mergeCell ref="AG47:AI47"/>
    <mergeCell ref="AJ47:AK47"/>
    <mergeCell ref="F48:H48"/>
    <mergeCell ref="I48:K48"/>
    <mergeCell ref="L48:N48"/>
    <mergeCell ref="O48:Q48"/>
    <mergeCell ref="R48:T48"/>
    <mergeCell ref="U48:W48"/>
    <mergeCell ref="X48:Z48"/>
    <mergeCell ref="F49:H49"/>
    <mergeCell ref="I49:K49"/>
    <mergeCell ref="AA48:AC48"/>
    <mergeCell ref="AD48:AF48"/>
    <mergeCell ref="AG48:AI48"/>
    <mergeCell ref="AJ48:AK48"/>
    <mergeCell ref="AA49:AC49"/>
    <mergeCell ref="AD49:AF49"/>
    <mergeCell ref="AG49:AI49"/>
    <mergeCell ref="AJ49:AK49"/>
    <mergeCell ref="C50:D50"/>
    <mergeCell ref="E50:H50"/>
    <mergeCell ref="O50:T50"/>
    <mergeCell ref="U50:Z50"/>
    <mergeCell ref="L49:N49"/>
    <mergeCell ref="O49:Q49"/>
    <mergeCell ref="R49:T49"/>
    <mergeCell ref="U49:W49"/>
  </mergeCells>
  <phoneticPr fontId="3"/>
  <dataValidations count="6">
    <dataValidation type="whole" operator="greaterThanOrEqual" allowBlank="1" showInputMessage="1" showErrorMessage="1" sqref="I38:I39 D38:F39 AG38:AG39 AD38:AD39 AA38:AA39 X38:X39 U38:U39 R38:R39 O38:O39 L38:L39" xr:uid="{00000000-0002-0000-0A00-000000000000}">
      <formula1>0</formula1>
    </dataValidation>
    <dataValidation operator="greaterThanOrEqual" allowBlank="1" showInputMessage="1" showErrorMessage="1" sqref="I44 AJ38:AJ39 AL38 L40 L44 I40" xr:uid="{00000000-0002-0000-0A00-000001000000}"/>
    <dataValidation type="list" allowBlank="1" showInputMessage="1" showErrorMessage="1" sqref="C11:C30" xr:uid="{00000000-0002-0000-0A00-000002000000}">
      <formula1>"A,B,C,D"</formula1>
    </dataValidation>
    <dataValidation type="list" allowBlank="1" showInputMessage="1" showErrorMessage="1" sqref="AK4:AN4" xr:uid="{00000000-0002-0000-0A00-000003000000}">
      <formula1>"予定,実績"</formula1>
    </dataValidation>
    <dataValidation type="list" allowBlank="1" showInputMessage="1" showErrorMessage="1" sqref="AK3:AN3" xr:uid="{00000000-0002-0000-0A00-000004000000}">
      <formula1>"４週,歴月"</formula1>
    </dataValidation>
    <dataValidation type="list" allowBlank="1" showInputMessage="1" showErrorMessage="1" sqref="B11:B30" xr:uid="{00000000-0002-0000-0A00-000005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80" fitToWidth="0" fitToHeight="0" orientation="landscape" r:id="rId1"/>
  <headerFooter alignWithMargins="0">
    <oddHeader>&amp;L&amp;"ＭＳ ゴシック,標準"&amp;10（参考様式）</oddHeader>
  </headerFooter>
  <rowBreaks count="1" manualBreakCount="1">
    <brk id="35" max="3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Q79"/>
  <sheetViews>
    <sheetView showGridLines="0" view="pageBreakPreview" topLeftCell="A50" zoomScaleNormal="100" zoomScaleSheetLayoutView="100" workbookViewId="0">
      <selection activeCell="P67" sqref="P67"/>
    </sheetView>
  </sheetViews>
  <sheetFormatPr defaultColWidth="8.19921875" defaultRowHeight="21" customHeight="1" x14ac:dyDescent="0.45"/>
  <cols>
    <col min="1" max="1" width="2.59765625" style="59" customWidth="1"/>
    <col min="2" max="2" width="14.1992187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x14ac:dyDescent="0.45">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262" t="s">
        <v>291</v>
      </c>
      <c r="AL1" s="262"/>
      <c r="AM1" s="262"/>
      <c r="AN1" s="262"/>
    </row>
    <row r="2" spans="1:40" ht="18" customHeight="1" x14ac:dyDescent="0.45">
      <c r="A2" s="62"/>
      <c r="B2" s="63"/>
      <c r="C2" s="63"/>
      <c r="D2" s="63"/>
      <c r="E2" s="63"/>
      <c r="F2" s="63"/>
      <c r="G2" s="63"/>
      <c r="H2" s="63"/>
      <c r="I2" s="63"/>
      <c r="J2" s="63"/>
      <c r="K2" s="63"/>
      <c r="L2" s="63"/>
      <c r="M2" s="269">
        <v>2024</v>
      </c>
      <c r="N2" s="269"/>
      <c r="O2" s="269"/>
      <c r="P2" s="269"/>
      <c r="Q2" s="268" t="s">
        <v>150</v>
      </c>
      <c r="R2" s="268"/>
      <c r="S2" s="269">
        <v>5</v>
      </c>
      <c r="T2" s="269"/>
      <c r="U2" s="268" t="s">
        <v>151</v>
      </c>
      <c r="V2" s="268"/>
      <c r="W2" s="63"/>
      <c r="X2" s="63"/>
      <c r="Y2" s="63"/>
      <c r="Z2" s="62"/>
      <c r="AA2" s="62"/>
      <c r="AC2" s="81"/>
      <c r="AD2" s="63"/>
      <c r="AE2" s="63"/>
      <c r="AF2" s="63"/>
      <c r="AG2" s="63"/>
      <c r="AH2" s="63"/>
      <c r="AI2" s="81" t="s">
        <v>156</v>
      </c>
      <c r="AJ2" s="81"/>
      <c r="AK2" s="263"/>
      <c r="AL2" s="263"/>
      <c r="AM2" s="263"/>
      <c r="AN2" s="263"/>
    </row>
    <row r="3" spans="1:40" ht="18" customHeight="1" x14ac:dyDescent="0.45">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264"/>
      <c r="AL3" s="264"/>
      <c r="AM3" s="264"/>
      <c r="AN3" s="264"/>
    </row>
    <row r="4" spans="1:40" ht="18" customHeight="1" x14ac:dyDescent="0.45">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264"/>
      <c r="AL4" s="264"/>
      <c r="AM4" s="264"/>
      <c r="AN4" s="264"/>
    </row>
    <row r="5" spans="1:40" ht="18" customHeight="1" x14ac:dyDescent="0.45">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01"/>
      <c r="AI5" s="301"/>
      <c r="AJ5" s="301"/>
      <c r="AK5" s="88" t="s">
        <v>157</v>
      </c>
      <c r="AL5" s="99"/>
      <c r="AM5" s="88" t="s">
        <v>158</v>
      </c>
      <c r="AN5" s="62"/>
    </row>
    <row r="6" spans="1:40" ht="9.9" customHeight="1" x14ac:dyDescent="0.45">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5">
      <c r="A7" s="275" t="s">
        <v>153</v>
      </c>
      <c r="B7" s="267" t="s">
        <v>162</v>
      </c>
      <c r="C7" s="272" t="s">
        <v>163</v>
      </c>
      <c r="D7" s="267" t="s">
        <v>164</v>
      </c>
      <c r="E7" s="276" t="s">
        <v>165</v>
      </c>
      <c r="F7" s="271" t="s">
        <v>197</v>
      </c>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65" t="s">
        <v>198</v>
      </c>
      <c r="AL7" s="266" t="s">
        <v>199</v>
      </c>
      <c r="AM7" s="261" t="s">
        <v>200</v>
      </c>
      <c r="AN7" s="261"/>
    </row>
    <row r="8" spans="1:40" ht="15" customHeight="1" x14ac:dyDescent="0.45">
      <c r="A8" s="275"/>
      <c r="B8" s="267"/>
      <c r="C8" s="273"/>
      <c r="D8" s="267"/>
      <c r="E8" s="276"/>
      <c r="F8" s="267" t="s">
        <v>104</v>
      </c>
      <c r="G8" s="267"/>
      <c r="H8" s="267"/>
      <c r="I8" s="267"/>
      <c r="J8" s="267"/>
      <c r="K8" s="267"/>
      <c r="L8" s="267"/>
      <c r="M8" s="267" t="s">
        <v>105</v>
      </c>
      <c r="N8" s="267"/>
      <c r="O8" s="267"/>
      <c r="P8" s="267"/>
      <c r="Q8" s="267"/>
      <c r="R8" s="267"/>
      <c r="S8" s="267"/>
      <c r="T8" s="267" t="s">
        <v>106</v>
      </c>
      <c r="U8" s="267"/>
      <c r="V8" s="267"/>
      <c r="W8" s="267"/>
      <c r="X8" s="267"/>
      <c r="Y8" s="267"/>
      <c r="Z8" s="267"/>
      <c r="AA8" s="267" t="s">
        <v>107</v>
      </c>
      <c r="AB8" s="267"/>
      <c r="AC8" s="267"/>
      <c r="AD8" s="267"/>
      <c r="AE8" s="267"/>
      <c r="AF8" s="267"/>
      <c r="AG8" s="267"/>
      <c r="AH8" s="267" t="s">
        <v>110</v>
      </c>
      <c r="AI8" s="267"/>
      <c r="AJ8" s="267"/>
      <c r="AK8" s="265"/>
      <c r="AL8" s="266"/>
      <c r="AM8" s="261"/>
      <c r="AN8" s="261"/>
    </row>
    <row r="9" spans="1:40" ht="15" customHeight="1" x14ac:dyDescent="0.45">
      <c r="A9" s="275"/>
      <c r="B9" s="267"/>
      <c r="C9" s="273"/>
      <c r="D9" s="267"/>
      <c r="E9" s="276"/>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65"/>
      <c r="AL9" s="266"/>
      <c r="AM9" s="261"/>
      <c r="AN9" s="261"/>
    </row>
    <row r="10" spans="1:40" ht="15" customHeight="1" x14ac:dyDescent="0.45">
      <c r="A10" s="275"/>
      <c r="B10" s="267"/>
      <c r="C10" s="274"/>
      <c r="D10" s="267"/>
      <c r="E10" s="276"/>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65"/>
      <c r="AL10" s="266"/>
      <c r="AM10" s="261"/>
      <c r="AN10" s="261"/>
    </row>
    <row r="11" spans="1:40" ht="18" customHeight="1" x14ac:dyDescent="0.45">
      <c r="A11" s="74">
        <v>1</v>
      </c>
      <c r="B11" s="103" t="s">
        <v>115</v>
      </c>
      <c r="C11" s="83" t="s">
        <v>190</v>
      </c>
      <c r="D11" s="104"/>
      <c r="E11" s="105" t="s">
        <v>190</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9"/>
      <c r="AN11" s="279"/>
    </row>
    <row r="12" spans="1:40" ht="18" customHeight="1" x14ac:dyDescent="0.45">
      <c r="A12" s="74">
        <v>2</v>
      </c>
      <c r="B12" s="103" t="s">
        <v>115</v>
      </c>
      <c r="C12" s="83" t="s">
        <v>191</v>
      </c>
      <c r="D12" s="104"/>
      <c r="E12" s="105" t="s">
        <v>191</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79"/>
      <c r="AN12" s="279"/>
    </row>
    <row r="13" spans="1:40" ht="18" customHeight="1" x14ac:dyDescent="0.45">
      <c r="A13" s="74">
        <v>3</v>
      </c>
      <c r="B13" s="103" t="s">
        <v>115</v>
      </c>
      <c r="C13" s="83" t="s">
        <v>192</v>
      </c>
      <c r="D13" s="104"/>
      <c r="E13" s="105" t="s">
        <v>192</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79"/>
      <c r="AN13" s="279"/>
    </row>
    <row r="14" spans="1:40" ht="18" customHeight="1" x14ac:dyDescent="0.45">
      <c r="A14" s="74">
        <v>4</v>
      </c>
      <c r="B14" s="103" t="s">
        <v>115</v>
      </c>
      <c r="C14" s="83" t="s">
        <v>193</v>
      </c>
      <c r="D14" s="104"/>
      <c r="E14" s="105" t="s">
        <v>193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79"/>
      <c r="AN14" s="279"/>
    </row>
    <row r="15" spans="1:40" ht="18" customHeight="1" x14ac:dyDescent="0.45">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79"/>
      <c r="AN15" s="279"/>
    </row>
    <row r="16" spans="1:40" ht="18" customHeight="1" x14ac:dyDescent="0.45">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9"/>
      <c r="AN16" s="279"/>
    </row>
    <row r="17" spans="1:40" ht="18" customHeight="1" x14ac:dyDescent="0.45">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9"/>
      <c r="AN17" s="279"/>
    </row>
    <row r="18" spans="1:40" ht="18" customHeight="1" x14ac:dyDescent="0.45">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9"/>
      <c r="AN18" s="279"/>
    </row>
    <row r="19" spans="1:40" ht="18" customHeight="1" x14ac:dyDescent="0.45">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9"/>
      <c r="AN19" s="279"/>
    </row>
    <row r="20" spans="1:40" ht="18" customHeight="1" x14ac:dyDescent="0.45">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9"/>
      <c r="AN20" s="279"/>
    </row>
    <row r="21" spans="1:40" ht="18" customHeight="1" x14ac:dyDescent="0.45">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9"/>
      <c r="AN21" s="279"/>
    </row>
    <row r="22" spans="1:40" ht="18" customHeight="1" x14ac:dyDescent="0.45">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9"/>
      <c r="AN22" s="279"/>
    </row>
    <row r="23" spans="1:40" ht="18" customHeight="1" x14ac:dyDescent="0.45">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9"/>
      <c r="AN23" s="279"/>
    </row>
    <row r="24" spans="1:40" ht="18" customHeight="1" x14ac:dyDescent="0.45">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9"/>
      <c r="AN24" s="279"/>
    </row>
    <row r="25" spans="1:40" ht="18" customHeight="1" x14ac:dyDescent="0.45">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9"/>
      <c r="AN25" s="279"/>
    </row>
    <row r="26" spans="1:40" ht="18" customHeight="1" x14ac:dyDescent="0.45">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9"/>
      <c r="AN26" s="279"/>
    </row>
    <row r="27" spans="1:40" ht="18" customHeight="1" x14ac:dyDescent="0.45">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9"/>
      <c r="AN27" s="279"/>
    </row>
    <row r="28" spans="1:40" ht="18" customHeight="1" x14ac:dyDescent="0.45">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9"/>
      <c r="AN28" s="279"/>
    </row>
    <row r="29" spans="1:40" ht="18" customHeight="1" x14ac:dyDescent="0.45">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9"/>
      <c r="AN29" s="279"/>
    </row>
    <row r="30" spans="1:40" ht="18" customHeight="1" x14ac:dyDescent="0.45">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9"/>
      <c r="AN30" s="279"/>
    </row>
    <row r="31" spans="1:40" ht="18" customHeight="1" x14ac:dyDescent="0.45">
      <c r="A31" s="276" t="s">
        <v>94</v>
      </c>
      <c r="B31" s="277"/>
      <c r="C31" s="277"/>
      <c r="D31" s="277"/>
      <c r="E31" s="277"/>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5"/>
      <c r="AN31" s="275"/>
    </row>
    <row r="32" spans="1:40" ht="18" customHeight="1" x14ac:dyDescent="0.45">
      <c r="A32" s="277" t="s">
        <v>96</v>
      </c>
      <c r="B32" s="277"/>
      <c r="C32" s="277"/>
      <c r="D32" s="277"/>
      <c r="E32" s="278"/>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5"/>
      <c r="AN32" s="275"/>
    </row>
    <row r="33" spans="1:43" ht="15" customHeight="1" x14ac:dyDescent="0.45">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5">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5">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5">
      <c r="A36" s="68" t="s">
        <v>208</v>
      </c>
      <c r="B36" s="67"/>
      <c r="C36" s="67"/>
      <c r="D36" s="67"/>
      <c r="E36" s="67"/>
      <c r="F36" s="67"/>
      <c r="G36" s="60"/>
      <c r="H36" s="60"/>
      <c r="I36" s="60"/>
      <c r="J36" s="60"/>
      <c r="K36" s="60"/>
      <c r="L36" s="60"/>
      <c r="M36" s="60"/>
      <c r="N36" s="60"/>
      <c r="O36" s="60"/>
      <c r="AM36" s="67"/>
      <c r="AN36" s="62"/>
    </row>
    <row r="37" spans="1:43" ht="24.9" customHeight="1" x14ac:dyDescent="0.45">
      <c r="A37" s="267"/>
      <c r="B37" s="267"/>
      <c r="C37" s="267"/>
      <c r="D37" s="98">
        <v>4</v>
      </c>
      <c r="E37" s="98">
        <v>5</v>
      </c>
      <c r="F37" s="333">
        <v>6</v>
      </c>
      <c r="G37" s="333"/>
      <c r="H37" s="333"/>
      <c r="I37" s="333">
        <v>7</v>
      </c>
      <c r="J37" s="333"/>
      <c r="K37" s="333"/>
      <c r="L37" s="333">
        <v>8</v>
      </c>
      <c r="M37" s="333"/>
      <c r="N37" s="333"/>
      <c r="O37" s="333">
        <v>9</v>
      </c>
      <c r="P37" s="333"/>
      <c r="Q37" s="333"/>
      <c r="R37" s="333">
        <v>10</v>
      </c>
      <c r="S37" s="333"/>
      <c r="T37" s="333"/>
      <c r="U37" s="333">
        <v>11</v>
      </c>
      <c r="V37" s="333"/>
      <c r="W37" s="333"/>
      <c r="X37" s="333">
        <v>12</v>
      </c>
      <c r="Y37" s="333"/>
      <c r="Z37" s="333"/>
      <c r="AA37" s="333">
        <v>1</v>
      </c>
      <c r="AB37" s="333"/>
      <c r="AC37" s="333"/>
      <c r="AD37" s="333">
        <v>2</v>
      </c>
      <c r="AE37" s="333"/>
      <c r="AF37" s="333"/>
      <c r="AG37" s="333">
        <v>3</v>
      </c>
      <c r="AH37" s="333"/>
      <c r="AI37" s="333"/>
      <c r="AJ37" s="267" t="s">
        <v>154</v>
      </c>
      <c r="AK37" s="267"/>
      <c r="AL37" s="82" t="s">
        <v>212</v>
      </c>
      <c r="AM37"/>
      <c r="AN37"/>
      <c r="AO37"/>
      <c r="AP37"/>
      <c r="AQ37"/>
    </row>
    <row r="38" spans="1:43" ht="18" customHeight="1" x14ac:dyDescent="0.45">
      <c r="A38" s="331" t="s">
        <v>216</v>
      </c>
      <c r="B38" s="331"/>
      <c r="C38" s="331"/>
      <c r="D38" s="69">
        <v>1400</v>
      </c>
      <c r="E38" s="69">
        <v>1310</v>
      </c>
      <c r="F38" s="332">
        <v>1400</v>
      </c>
      <c r="G38" s="332"/>
      <c r="H38" s="332"/>
      <c r="I38" s="332">
        <v>1470</v>
      </c>
      <c r="J38" s="332"/>
      <c r="K38" s="332"/>
      <c r="L38" s="332">
        <v>1470</v>
      </c>
      <c r="M38" s="332"/>
      <c r="N38" s="332"/>
      <c r="O38" s="332">
        <v>1330</v>
      </c>
      <c r="P38" s="332"/>
      <c r="Q38" s="332"/>
      <c r="R38" s="332">
        <v>1400</v>
      </c>
      <c r="S38" s="332"/>
      <c r="T38" s="332"/>
      <c r="U38" s="332">
        <v>1400</v>
      </c>
      <c r="V38" s="332"/>
      <c r="W38" s="332"/>
      <c r="X38" s="332">
        <v>1330</v>
      </c>
      <c r="Y38" s="332"/>
      <c r="Z38" s="332"/>
      <c r="AA38" s="332">
        <v>1330</v>
      </c>
      <c r="AB38" s="332"/>
      <c r="AC38" s="332"/>
      <c r="AD38" s="332">
        <v>1330</v>
      </c>
      <c r="AE38" s="332"/>
      <c r="AF38" s="332"/>
      <c r="AG38" s="332">
        <v>1400</v>
      </c>
      <c r="AH38" s="332"/>
      <c r="AI38" s="332"/>
      <c r="AJ38" s="280">
        <f>SUM(D38:AI38)</f>
        <v>16570</v>
      </c>
      <c r="AK38" s="280"/>
      <c r="AL38" s="334">
        <f>ROUNDUP(AJ38/AJ39,1)</f>
        <v>70</v>
      </c>
      <c r="AM38"/>
      <c r="AN38"/>
      <c r="AO38"/>
      <c r="AP38"/>
      <c r="AQ38"/>
    </row>
    <row r="39" spans="1:43" ht="18" customHeight="1" x14ac:dyDescent="0.45">
      <c r="A39" s="331" t="s">
        <v>209</v>
      </c>
      <c r="B39" s="331"/>
      <c r="C39" s="331"/>
      <c r="D39" s="69">
        <v>20</v>
      </c>
      <c r="E39" s="69">
        <v>19</v>
      </c>
      <c r="F39" s="332">
        <v>20</v>
      </c>
      <c r="G39" s="332"/>
      <c r="H39" s="332"/>
      <c r="I39" s="332">
        <v>21</v>
      </c>
      <c r="J39" s="332"/>
      <c r="K39" s="332"/>
      <c r="L39" s="332">
        <v>21</v>
      </c>
      <c r="M39" s="332"/>
      <c r="N39" s="332"/>
      <c r="O39" s="332">
        <v>19</v>
      </c>
      <c r="P39" s="332"/>
      <c r="Q39" s="332"/>
      <c r="R39" s="332">
        <v>20</v>
      </c>
      <c r="S39" s="332"/>
      <c r="T39" s="332"/>
      <c r="U39" s="332">
        <v>20</v>
      </c>
      <c r="V39" s="332"/>
      <c r="W39" s="332"/>
      <c r="X39" s="332">
        <v>19</v>
      </c>
      <c r="Y39" s="332"/>
      <c r="Z39" s="332"/>
      <c r="AA39" s="332">
        <v>19</v>
      </c>
      <c r="AB39" s="332"/>
      <c r="AC39" s="332"/>
      <c r="AD39" s="332">
        <v>19</v>
      </c>
      <c r="AE39" s="332"/>
      <c r="AF39" s="332"/>
      <c r="AG39" s="332">
        <v>20</v>
      </c>
      <c r="AH39" s="332"/>
      <c r="AI39" s="332"/>
      <c r="AJ39" s="280">
        <f>+SUM(D39:AI39)</f>
        <v>237</v>
      </c>
      <c r="AK39" s="280"/>
      <c r="AL39" s="335"/>
      <c r="AM39"/>
      <c r="AN39"/>
      <c r="AO39"/>
      <c r="AP39"/>
      <c r="AQ39"/>
    </row>
    <row r="40" spans="1:43" ht="5.0999999999999996" customHeight="1" x14ac:dyDescent="0.45">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x14ac:dyDescent="0.45">
      <c r="A41" s="68" t="s">
        <v>210</v>
      </c>
      <c r="B41" s="60"/>
      <c r="D41" s="60"/>
      <c r="E41" s="60"/>
      <c r="F41" s="60"/>
      <c r="G41" s="60"/>
      <c r="H41" s="60"/>
      <c r="I41"/>
      <c r="J41"/>
      <c r="K41"/>
      <c r="L41"/>
      <c r="M41"/>
      <c r="N41"/>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24.9" customHeight="1" x14ac:dyDescent="0.45">
      <c r="A42" s="267" t="s">
        <v>202</v>
      </c>
      <c r="B42" s="267"/>
      <c r="C42" s="267" t="s">
        <v>115</v>
      </c>
      <c r="D42" s="267"/>
      <c r="E42" s="266" t="s">
        <v>227</v>
      </c>
      <c r="F42" s="266"/>
      <c r="G42" s="266"/>
      <c r="H42" s="266"/>
      <c r="I42" s="311"/>
      <c r="J42" s="311"/>
      <c r="K42" s="311"/>
      <c r="L42" s="311"/>
      <c r="M42" s="311"/>
      <c r="N42" s="311"/>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x14ac:dyDescent="0.45">
      <c r="A43" s="266" t="s">
        <v>213</v>
      </c>
      <c r="B43" s="266"/>
      <c r="C43" s="330">
        <f>ROUNDDOWN(IF(AL38&lt;=60,1,1+ROUNDUP((AL38-60)/40,0)),1)</f>
        <v>2</v>
      </c>
      <c r="D43" s="330"/>
      <c r="E43" s="330">
        <f>ROUNDDOWN(AL38/10,1)</f>
        <v>7</v>
      </c>
      <c r="F43" s="330"/>
      <c r="G43" s="330"/>
      <c r="H43" s="330"/>
      <c r="I43" s="340"/>
      <c r="J43" s="340"/>
      <c r="K43" s="340"/>
      <c r="L43" s="340"/>
      <c r="M43" s="340"/>
      <c r="N43" s="340"/>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5.0999999999999996" customHeight="1" x14ac:dyDescent="0.45">
      <c r="A44" s="86"/>
      <c r="B44" s="86"/>
      <c r="C44" s="86"/>
      <c r="D44" s="86"/>
      <c r="E44" s="86"/>
      <c r="F44" s="86"/>
      <c r="G44" s="86"/>
      <c r="H44" s="86"/>
      <c r="I44" s="86"/>
      <c r="J44" s="60"/>
      <c r="K44" s="60"/>
      <c r="L44" s="60"/>
      <c r="M44" s="106"/>
      <c r="N44" s="60"/>
      <c r="O44" s="60"/>
      <c r="P44" s="60"/>
      <c r="Q44"/>
      <c r="W44" s="67"/>
      <c r="X44" s="60"/>
      <c r="Y44" s="60"/>
      <c r="Z44" s="60"/>
      <c r="AA44" s="60"/>
      <c r="AB44" s="60"/>
      <c r="AC44" s="60"/>
      <c r="AD44" s="60"/>
      <c r="AE44" s="60"/>
      <c r="AF44" s="60"/>
      <c r="AG44" s="60"/>
      <c r="AH44" s="60"/>
      <c r="AI44" s="60"/>
      <c r="AJ44" s="106"/>
      <c r="AK44" s="60"/>
      <c r="AL44" s="67"/>
      <c r="AM44" s="67"/>
      <c r="AN44" s="62"/>
    </row>
    <row r="45" spans="1:43" ht="21" customHeight="1" x14ac:dyDescent="0.45">
      <c r="A45" s="68" t="s">
        <v>214</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 customHeight="1" x14ac:dyDescent="0.45">
      <c r="A46" s="62"/>
      <c r="B46" s="67"/>
      <c r="C46" s="309" t="str">
        <f>IF(VLOOKUP($AK$1,選択肢!$A$1:$J$31,C51,FALSE)=0,"-",VLOOKUP($AK$1,選択肢!$A$1:$J$31,C51,FALSE))</f>
        <v>管理者</v>
      </c>
      <c r="D46" s="310"/>
      <c r="E46" s="316" t="str">
        <f>IF(VLOOKUP($AK$1,選択肢!$A$1:$J$31,E51,FALSE)=0,"-",VLOOKUP($AK$1,選択肢!$A$1:$J$31,E51,FALSE))</f>
        <v>サービス管理責任者</v>
      </c>
      <c r="F46" s="316"/>
      <c r="G46" s="316"/>
      <c r="H46" s="316"/>
      <c r="I46" s="309" t="str">
        <f>IF(VLOOKUP($AK$1,選択肢!$A$1:$J$31,I51,FALSE)=0,"-",VLOOKUP($AK$1,選択肢!$A$1:$J$31,I51,FALSE))</f>
        <v>職業指導員</v>
      </c>
      <c r="J46" s="310"/>
      <c r="K46" s="310"/>
      <c r="L46" s="310"/>
      <c r="M46" s="310"/>
      <c r="N46" s="317"/>
      <c r="O46" s="309" t="str">
        <f>IF(VLOOKUP($AK$1,選択肢!$A$1:$J$31,O51,FALSE)=0,"-",VLOOKUP($AK$1,選択肢!$A$1:$J$31,O51,FALSE))</f>
        <v>生活支援員</v>
      </c>
      <c r="P46" s="310"/>
      <c r="Q46" s="310"/>
      <c r="R46" s="310"/>
      <c r="S46" s="310"/>
      <c r="T46" s="317"/>
      <c r="U46" s="309" t="str">
        <f>IF(VLOOKUP($AK$1,選択肢!$A$1:$J$31,U51,FALSE)=0,"-",VLOOKUP($AK$1,選択肢!$A$1:$J$31,U51,FALSE))</f>
        <v>-</v>
      </c>
      <c r="V46" s="310"/>
      <c r="W46" s="310"/>
      <c r="X46" s="310"/>
      <c r="Y46" s="310"/>
      <c r="Z46" s="317"/>
      <c r="AA46" s="309" t="str">
        <f>IF(VLOOKUP($AK$1,選択肢!$A$1:$J$31,AA51,FALSE)=0,"-",VLOOKUP($AK$1,選択肢!$A$1:$J$31,AA51,FALSE))</f>
        <v>-</v>
      </c>
      <c r="AB46" s="310"/>
      <c r="AC46" s="310"/>
      <c r="AD46" s="310"/>
      <c r="AE46" s="310"/>
      <c r="AF46" s="317"/>
      <c r="AG46" s="316" t="str">
        <f>IF(VLOOKUP($AK$1,選択肢!$A$1:$J$31,AG51,FALSE)=0,"-",VLOOKUP($AK$1,選択肢!$A$1:$J$31,AG51,FALSE))</f>
        <v>-</v>
      </c>
      <c r="AH46" s="316"/>
      <c r="AI46" s="316"/>
      <c r="AJ46" s="316"/>
      <c r="AK46" s="316"/>
      <c r="AL46" s="316" t="str">
        <f>IF(VLOOKUP($AK$1,選択肢!$A$1:$J$31,AL51,FALSE)=0,"-",VLOOKUP($AK$1,選択肢!$A$1:$J$31,AL51,FALSE))</f>
        <v>-</v>
      </c>
      <c r="AM46" s="316"/>
      <c r="AN46" s="62"/>
    </row>
    <row r="47" spans="1:43" ht="18" customHeight="1" x14ac:dyDescent="0.45">
      <c r="A47" s="62"/>
      <c r="B47" s="67"/>
      <c r="C47" s="102" t="s">
        <v>56</v>
      </c>
      <c r="D47" s="102" t="s">
        <v>57</v>
      </c>
      <c r="E47" s="101" t="s">
        <v>56</v>
      </c>
      <c r="F47" s="315" t="s">
        <v>57</v>
      </c>
      <c r="G47" s="315"/>
      <c r="H47" s="315"/>
      <c r="I47" s="312" t="s">
        <v>56</v>
      </c>
      <c r="J47" s="313"/>
      <c r="K47" s="314"/>
      <c r="L47" s="312" t="s">
        <v>57</v>
      </c>
      <c r="M47" s="313"/>
      <c r="N47" s="314"/>
      <c r="O47" s="312" t="s">
        <v>56</v>
      </c>
      <c r="P47" s="313"/>
      <c r="Q47" s="314"/>
      <c r="R47" s="312" t="s">
        <v>57</v>
      </c>
      <c r="S47" s="313"/>
      <c r="T47" s="314"/>
      <c r="U47" s="312" t="s">
        <v>56</v>
      </c>
      <c r="V47" s="313"/>
      <c r="W47" s="314"/>
      <c r="X47" s="312" t="s">
        <v>57</v>
      </c>
      <c r="Y47" s="313"/>
      <c r="Z47" s="314"/>
      <c r="AA47" s="312" t="s">
        <v>56</v>
      </c>
      <c r="AB47" s="313"/>
      <c r="AC47" s="314"/>
      <c r="AD47" s="312" t="s">
        <v>57</v>
      </c>
      <c r="AE47" s="313"/>
      <c r="AF47" s="314"/>
      <c r="AG47" s="312" t="s">
        <v>56</v>
      </c>
      <c r="AH47" s="313"/>
      <c r="AI47" s="314"/>
      <c r="AJ47" s="312" t="s">
        <v>57</v>
      </c>
      <c r="AK47" s="314"/>
      <c r="AL47" s="101" t="s">
        <v>19</v>
      </c>
      <c r="AM47" s="101" t="s">
        <v>18</v>
      </c>
      <c r="AN47" s="62"/>
    </row>
    <row r="48" spans="1:43" ht="18" customHeight="1" x14ac:dyDescent="0.45">
      <c r="A48" s="62"/>
      <c r="B48" s="75" t="s">
        <v>108</v>
      </c>
      <c r="C48" s="101">
        <f>COUNTIFS($B$11:$B$30,C$46,$C$11:$C$30,"A",$E$11:$E$30,"*")</f>
        <v>0</v>
      </c>
      <c r="D48" s="101">
        <f>COUNTIFS($B$11:$B$30,C$46,$C$11:$C$30,"B",$E$11:$E$30,"*")</f>
        <v>0</v>
      </c>
      <c r="E48" s="101">
        <f>COUNTIFS($B$11:$B$30,E$46,$C$11:$C$30,"A",$E$11:$E$30,"*")</f>
        <v>1</v>
      </c>
      <c r="F48" s="312">
        <f>COUNTIFS($B$11:$B$30,E$46,$C$11:$C$30,"B",$E$11:$E$30,"*")</f>
        <v>1</v>
      </c>
      <c r="G48" s="313"/>
      <c r="H48" s="314"/>
      <c r="I48" s="312">
        <f>COUNTIFS($B$11:$B$30,I$46,$C$11:$C$30,"A",$E$11:$E$30,"*")</f>
        <v>0</v>
      </c>
      <c r="J48" s="313"/>
      <c r="K48" s="314"/>
      <c r="L48" s="312">
        <f>COUNTIFS($B$11:$B$30,I$46,$C$11:$C$30,"B",$E$11:$E$30,"*")</f>
        <v>0</v>
      </c>
      <c r="M48" s="313"/>
      <c r="N48" s="314"/>
      <c r="O48" s="312">
        <f>COUNTIFS($B$11:$B$30,O$46,$C$11:$C$30,"A",$E$11:$E$30,"*")</f>
        <v>0</v>
      </c>
      <c r="P48" s="313"/>
      <c r="Q48" s="314"/>
      <c r="R48" s="312">
        <f>COUNTIFS($B$11:$B$30,O$46,$C$11:$C$30,"B",$E$11:$E$30,"*")</f>
        <v>0</v>
      </c>
      <c r="S48" s="313"/>
      <c r="T48" s="314"/>
      <c r="U48" s="312">
        <f>COUNTIFS($B$11:$B$30,U$46,$C$11:$C$30,"A",$E$11:$E$30,"*")</f>
        <v>0</v>
      </c>
      <c r="V48" s="313"/>
      <c r="W48" s="314"/>
      <c r="X48" s="312">
        <f>COUNTIFS($B$11:$B$30,U$46,$C$11:$C$30,"B",$E$11:$E$30,"*")</f>
        <v>0</v>
      </c>
      <c r="Y48" s="313"/>
      <c r="Z48" s="314"/>
      <c r="AA48" s="312">
        <f>COUNTIFS($B$11:$B$30,AA$46,$C$11:$C$30,"A",$E$11:$E$30,"*")</f>
        <v>0</v>
      </c>
      <c r="AB48" s="313"/>
      <c r="AC48" s="314"/>
      <c r="AD48" s="312">
        <f>COUNTIFS($B$11:$B$30,AA$46,$C$11:$C$30,"B",$E$11:$E$30,"*")</f>
        <v>0</v>
      </c>
      <c r="AE48" s="313"/>
      <c r="AF48" s="314"/>
      <c r="AG48" s="312">
        <f>COUNTIFS($B$11:$B$30,AG$46,$C$11:$C$30,"A",$E$11:$E$30,"*")</f>
        <v>0</v>
      </c>
      <c r="AH48" s="313"/>
      <c r="AI48" s="314"/>
      <c r="AJ48" s="312">
        <f>COUNTIFS($B$11:$B$30,AG$46,$C$11:$C$30,"B",$E$11:$E$30,"*")</f>
        <v>0</v>
      </c>
      <c r="AK48" s="314"/>
      <c r="AL48" s="101">
        <f>COUNTIFS($B$11:$B$30,AL$46,$C$11:$C$30,"A",$E$11:$E$30,"*")</f>
        <v>0</v>
      </c>
      <c r="AM48" s="101">
        <f>COUNTIFS($B$11:$B$30,AL$46,$C$11:$C$30,"B",$E$11:$E$30,"*")</f>
        <v>0</v>
      </c>
      <c r="AN48" s="62"/>
    </row>
    <row r="49" spans="1:40" ht="18" customHeight="1" x14ac:dyDescent="0.45">
      <c r="A49" s="62"/>
      <c r="B49" s="82" t="s">
        <v>109</v>
      </c>
      <c r="C49" s="101">
        <f>COUNTIFS($B$11:$B$30,C$46,$C$11:$C$30,"C",$E$11:$E$30,"*")</f>
        <v>0</v>
      </c>
      <c r="D49" s="101">
        <f>COUNTIFS($B$11:$B$30,C$46,$C$11:$C$30,"D",$E$11:$E$30,"*")</f>
        <v>0</v>
      </c>
      <c r="E49" s="101">
        <f>COUNTIFS($B$11:$B$30,E$46,$C$11:$C$30,"C",$E$11:$E$30,"*")</f>
        <v>1</v>
      </c>
      <c r="F49" s="312">
        <f>COUNTIFS($B$11:$B$30,E$46,$C$11:$C$30,"D",$E$11:$E$30,"*")</f>
        <v>1</v>
      </c>
      <c r="G49" s="313"/>
      <c r="H49" s="314"/>
      <c r="I49" s="312">
        <f>COUNTIFS($B$11:$B$30,I$46,$C$11:$C$30,"C",$E$11:$E$30,"*")</f>
        <v>0</v>
      </c>
      <c r="J49" s="313"/>
      <c r="K49" s="314"/>
      <c r="L49" s="312">
        <f>COUNTIFS($B$11:$B$30,I$46,$C$11:$C$30,"D",$E$11:$E$30,"*")</f>
        <v>0</v>
      </c>
      <c r="M49" s="313"/>
      <c r="N49" s="314"/>
      <c r="O49" s="312">
        <f>COUNTIFS($B$11:$B$30,O$46,$C$11:$C$30,"C",$E$11:$E$30,"*")</f>
        <v>0</v>
      </c>
      <c r="P49" s="313"/>
      <c r="Q49" s="314"/>
      <c r="R49" s="312">
        <f>COUNTIFS($B$11:$B$30,O$46,$C$11:$C$30,"D",$E$11:$E$30,"*")</f>
        <v>0</v>
      </c>
      <c r="S49" s="313"/>
      <c r="T49" s="314"/>
      <c r="U49" s="312">
        <f>COUNTIFS($B$11:$B$30,U$46,$C$11:$C$30,"C",$E$11:$E$30,"*")</f>
        <v>0</v>
      </c>
      <c r="V49" s="313"/>
      <c r="W49" s="314"/>
      <c r="X49" s="312">
        <f>COUNTIFS($B$11:$B$30,U$46,$C$11:$C$30,"D",$E$11:$E$30,"*")</f>
        <v>0</v>
      </c>
      <c r="Y49" s="313"/>
      <c r="Z49" s="314"/>
      <c r="AA49" s="312">
        <f>COUNTIFS($B$11:$B$30,AA$46,$C$11:$C$30,"C",$E$11:$E$30,"*")</f>
        <v>0</v>
      </c>
      <c r="AB49" s="313"/>
      <c r="AC49" s="314"/>
      <c r="AD49" s="312">
        <f>COUNTIFS($B$11:$B$30,AA$46,$C$11:$C$30,"D",$E$11:$E$30,"*")</f>
        <v>0</v>
      </c>
      <c r="AE49" s="313"/>
      <c r="AF49" s="314"/>
      <c r="AG49" s="312">
        <f>COUNTIFS($B$11:$B$30,AG$46,$C$11:$C$30,"C",$E$11:$E$30,"*")</f>
        <v>0</v>
      </c>
      <c r="AH49" s="313"/>
      <c r="AI49" s="314"/>
      <c r="AJ49" s="312">
        <f>COUNTIFS($B$11:$B$30,AG$46,$C$11:$C$30,"D",$E$11:$E$30,"*")</f>
        <v>0</v>
      </c>
      <c r="AK49" s="314"/>
      <c r="AL49" s="101">
        <f>COUNTIFS($B$11:$B$30,AL$46,$C$11:$C$30,"C",$E$11:$E$30,"*")</f>
        <v>0</v>
      </c>
      <c r="AM49" s="101">
        <f>COUNTIFS($B$11:$B$30,AL$46,$C$11:$C$30,"D",$E$11:$E$30,"*")</f>
        <v>0</v>
      </c>
      <c r="AN49" s="62"/>
    </row>
    <row r="50" spans="1:40" ht="24.9" customHeight="1" x14ac:dyDescent="0.45">
      <c r="A50" s="62"/>
      <c r="B50" s="82" t="s">
        <v>201</v>
      </c>
      <c r="C50" s="309" t="str">
        <f>IF($AK$3="４週",SUMIFS($AK$11:$AK$30,$B$11:$B$30,C46)/4/$AH$5,IF($AK$3="歴月",SUMIFS($AK$11:$AK$30,$B$11:$B$30,C46)/$AL$5,"記載する期間を選択してください"))</f>
        <v>記載する期間を選択してください</v>
      </c>
      <c r="D50" s="317"/>
      <c r="E50" s="309" t="str">
        <f>IF($AK$3="４週",SUMIFS($AK$11:$AK$30,$B$11:$B$30,E46)/4/$AH$5,IF($AK$3="歴月",SUMIFS($AK$11:$AK$30,$B$11:$B$30,E46)/$AL$5,"記載する期間を選択してください"))</f>
        <v>記載する期間を選択してください</v>
      </c>
      <c r="F50" s="310"/>
      <c r="G50" s="310"/>
      <c r="H50" s="317"/>
      <c r="I50" s="309" t="str">
        <f>IF($AK$3="４週",SUMIFS($AK$11:$AK$30,$B$11:$B$30,I46)/4/$AH$5,IF($AK$3="歴月",SUMIFS($AK$11:$AK$30,$B$11:$B$30,I46)/$AL$5,"記載する期間を選択してください"))</f>
        <v>記載する期間を選択してください</v>
      </c>
      <c r="J50" s="310"/>
      <c r="K50" s="310"/>
      <c r="L50" s="310"/>
      <c r="M50" s="310"/>
      <c r="N50" s="317"/>
      <c r="O50" s="309" t="str">
        <f>IF($AK$3="４週",SUMIFS($AK$11:$AK$30,$B$11:$B$30,O46)/4/$AH$5,IF($AK$3="歴月",SUMIFS($AK$11:$AK$30,$B$11:$B$30,O46)/$AL$5,"記載する期間を選択してください"))</f>
        <v>記載する期間を選択してください</v>
      </c>
      <c r="P50" s="310"/>
      <c r="Q50" s="310"/>
      <c r="R50" s="310"/>
      <c r="S50" s="310"/>
      <c r="T50" s="317"/>
      <c r="U50" s="309" t="str">
        <f>IF($AK$3="４週",SUMIFS($AK$11:$AK$30,$B$11:$B$30,U46)/4/$AH$5,IF($AK$3="歴月",SUMIFS($AK$11:$AK$30,$B$11:$B$30,U46)/$AL$5,"記載する期間を選択してください"))</f>
        <v>記載する期間を選択してください</v>
      </c>
      <c r="V50" s="310"/>
      <c r="W50" s="310"/>
      <c r="X50" s="310"/>
      <c r="Y50" s="310"/>
      <c r="Z50" s="317"/>
      <c r="AA50" s="309" t="str">
        <f>IF($AK$3="４週",SUMIFS($AK$11:$AK$30,$B$11:$B$30,AA46)/4/$AH$5,IF($AK$3="歴月",SUMIFS($AK$11:$AK$30,$B$11:$B$30,AA46)/$AL$5,"記載する期間を選択してください"))</f>
        <v>記載する期間を選択してください</v>
      </c>
      <c r="AB50" s="310"/>
      <c r="AC50" s="310"/>
      <c r="AD50" s="310"/>
      <c r="AE50" s="310"/>
      <c r="AF50" s="317"/>
      <c r="AG50" s="309" t="str">
        <f>IF($AK$3="４週",SUMIFS($AK$11:$AK$30,$B$11:$B$30,AG46)/4/$AH$5,IF($AK$3="歴月",SUMIFS($AK$11:$AK$30,$B$11:$B$30,AG46)/$AL$5,"記載する期間を選択してください"))</f>
        <v>記載する期間を選択してください</v>
      </c>
      <c r="AH50" s="310"/>
      <c r="AI50" s="310"/>
      <c r="AJ50" s="310"/>
      <c r="AK50" s="317"/>
      <c r="AL50" s="309" t="str">
        <f>IF($AK$3="４週",SUMIFS($AK$11:$AK$30,$B$11:$B$30,AL46)/4/$AH$5,IF($AK$3="歴月",SUMIFS($AK$11:$AK$30,$B$11:$B$30,AL46)/$AL$5,"記載する期間を選択してください"))</f>
        <v>記載する期間を選択してください</v>
      </c>
      <c r="AM50" s="317"/>
      <c r="AN50" s="62"/>
    </row>
    <row r="51" spans="1:40" ht="5.0999999999999996" customHeight="1" x14ac:dyDescent="0.45">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x14ac:dyDescent="0.45">
      <c r="A52" s="60" t="s">
        <v>166</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x14ac:dyDescent="0.45">
      <c r="A53" s="60" t="s">
        <v>167</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x14ac:dyDescent="0.45">
      <c r="A54" s="60" t="s">
        <v>217</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x14ac:dyDescent="0.45">
      <c r="A55" s="60" t="s">
        <v>168</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x14ac:dyDescent="0.45">
      <c r="A56" s="60" t="s">
        <v>169</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ht="15" customHeight="1" x14ac:dyDescent="0.45">
      <c r="A57" s="60" t="s">
        <v>170</v>
      </c>
      <c r="B57" s="94"/>
      <c r="C57" s="60"/>
      <c r="D57" s="60"/>
      <c r="E57" s="60"/>
      <c r="F57" s="60"/>
      <c r="G57" s="60"/>
    </row>
    <row r="58" spans="1:40" ht="15" customHeight="1" x14ac:dyDescent="0.45">
      <c r="A58" s="60" t="s">
        <v>171</v>
      </c>
      <c r="B58" s="94"/>
      <c r="C58" s="60"/>
      <c r="D58" s="60"/>
      <c r="E58" s="60"/>
      <c r="F58" s="60"/>
      <c r="G58" s="60"/>
    </row>
    <row r="59" spans="1:40" ht="15" customHeight="1" x14ac:dyDescent="0.45">
      <c r="A59" s="60"/>
      <c r="B59" s="75" t="s">
        <v>172</v>
      </c>
      <c r="C59" s="267" t="s">
        <v>173</v>
      </c>
      <c r="D59" s="267"/>
      <c r="E59" s="267"/>
      <c r="F59" s="60"/>
      <c r="G59" s="60"/>
    </row>
    <row r="60" spans="1:40" ht="15" customHeight="1" x14ac:dyDescent="0.45">
      <c r="A60" s="60"/>
      <c r="B60" s="97" t="s">
        <v>190</v>
      </c>
      <c r="C60" s="280" t="s">
        <v>174</v>
      </c>
      <c r="D60" s="280"/>
      <c r="E60" s="280"/>
      <c r="F60" s="60"/>
      <c r="G60" s="60"/>
    </row>
    <row r="61" spans="1:40" ht="15" customHeight="1" x14ac:dyDescent="0.45">
      <c r="A61" s="60"/>
      <c r="B61" s="97" t="s">
        <v>191</v>
      </c>
      <c r="C61" s="280" t="s">
        <v>175</v>
      </c>
      <c r="D61" s="280"/>
      <c r="E61" s="280"/>
      <c r="F61" s="60"/>
      <c r="G61" s="60"/>
    </row>
    <row r="62" spans="1:40" ht="15" customHeight="1" x14ac:dyDescent="0.45">
      <c r="A62" s="60"/>
      <c r="B62" s="97" t="s">
        <v>192</v>
      </c>
      <c r="C62" s="280" t="s">
        <v>176</v>
      </c>
      <c r="D62" s="280"/>
      <c r="E62" s="280"/>
      <c r="F62" s="60"/>
      <c r="G62" s="60"/>
    </row>
    <row r="63" spans="1:40" ht="15" customHeight="1" x14ac:dyDescent="0.45">
      <c r="A63" s="60"/>
      <c r="B63" s="97" t="s">
        <v>193</v>
      </c>
      <c r="C63" s="280" t="s">
        <v>177</v>
      </c>
      <c r="D63" s="280"/>
      <c r="E63" s="280"/>
      <c r="F63" s="60"/>
      <c r="G63" s="60"/>
    </row>
    <row r="64" spans="1:40" ht="15" customHeight="1" x14ac:dyDescent="0.45">
      <c r="A64" s="60"/>
      <c r="B64" s="60" t="s">
        <v>178</v>
      </c>
      <c r="C64" s="60"/>
      <c r="D64" s="60"/>
      <c r="E64" s="60"/>
      <c r="F64" s="60"/>
      <c r="G64" s="60"/>
    </row>
    <row r="65" spans="1:7" ht="15" customHeight="1" x14ac:dyDescent="0.45">
      <c r="A65" s="60"/>
      <c r="B65" s="60" t="s">
        <v>195</v>
      </c>
      <c r="C65" s="60"/>
      <c r="D65" s="60"/>
      <c r="E65" s="60"/>
      <c r="F65" s="60"/>
      <c r="G65" s="60"/>
    </row>
    <row r="66" spans="1:7" ht="15" customHeight="1" x14ac:dyDescent="0.45">
      <c r="A66" s="60"/>
      <c r="B66" s="60" t="s">
        <v>179</v>
      </c>
      <c r="C66" s="60"/>
      <c r="D66" s="60"/>
      <c r="E66" s="60"/>
      <c r="F66" s="60"/>
      <c r="G66" s="60"/>
    </row>
    <row r="67" spans="1:7" ht="15" customHeight="1" x14ac:dyDescent="0.45">
      <c r="A67" s="60" t="s">
        <v>180</v>
      </c>
      <c r="B67" s="94"/>
      <c r="C67" s="60"/>
      <c r="D67" s="60"/>
      <c r="E67" s="60"/>
      <c r="F67" s="60"/>
      <c r="G67" s="60"/>
    </row>
    <row r="68" spans="1:7" ht="15" customHeight="1" x14ac:dyDescent="0.45">
      <c r="A68" s="60" t="s">
        <v>181</v>
      </c>
      <c r="B68" s="94"/>
      <c r="C68" s="60"/>
      <c r="D68" s="60"/>
      <c r="E68" s="60"/>
      <c r="F68" s="60"/>
      <c r="G68" s="60"/>
    </row>
    <row r="69" spans="1:7" ht="15" customHeight="1" x14ac:dyDescent="0.45">
      <c r="A69" s="60" t="s">
        <v>196</v>
      </c>
      <c r="B69" s="94"/>
      <c r="C69" s="60"/>
      <c r="D69" s="60"/>
      <c r="E69" s="60"/>
      <c r="F69" s="60"/>
      <c r="G69" s="60"/>
    </row>
    <row r="70" spans="1:7" ht="15" customHeight="1" x14ac:dyDescent="0.45">
      <c r="A70" s="60" t="s">
        <v>182</v>
      </c>
      <c r="B70" s="94"/>
      <c r="C70" s="60"/>
      <c r="D70" s="60"/>
      <c r="E70" s="60"/>
      <c r="F70" s="60"/>
      <c r="G70" s="60"/>
    </row>
    <row r="71" spans="1:7" ht="15" customHeight="1" x14ac:dyDescent="0.45">
      <c r="A71" s="60" t="s">
        <v>316</v>
      </c>
      <c r="B71" s="94"/>
      <c r="C71" s="60"/>
      <c r="D71" s="60"/>
      <c r="E71" s="60"/>
      <c r="F71" s="60"/>
      <c r="G71" s="60"/>
    </row>
    <row r="72" spans="1:7" ht="15" customHeight="1" x14ac:dyDescent="0.45">
      <c r="A72" s="60" t="s">
        <v>183</v>
      </c>
      <c r="B72" s="94"/>
      <c r="C72" s="60"/>
      <c r="D72" s="60"/>
      <c r="E72" s="60"/>
      <c r="F72" s="60"/>
      <c r="G72" s="60"/>
    </row>
    <row r="73" spans="1:7" ht="15" customHeight="1" x14ac:dyDescent="0.45">
      <c r="A73" s="60" t="s">
        <v>184</v>
      </c>
      <c r="B73" s="94"/>
      <c r="C73" s="60"/>
      <c r="D73" s="60"/>
      <c r="E73" s="60"/>
      <c r="F73" s="60"/>
      <c r="G73" s="60"/>
    </row>
    <row r="74" spans="1:7" ht="15" customHeight="1" x14ac:dyDescent="0.45">
      <c r="A74" s="60" t="s">
        <v>185</v>
      </c>
      <c r="B74" s="94"/>
      <c r="C74" s="60"/>
      <c r="D74" s="60"/>
      <c r="E74" s="60"/>
      <c r="F74" s="60"/>
      <c r="G74" s="60"/>
    </row>
    <row r="75" spans="1:7" ht="15" customHeight="1" x14ac:dyDescent="0.45">
      <c r="A75" s="60" t="s">
        <v>186</v>
      </c>
      <c r="B75" s="94"/>
      <c r="C75" s="60"/>
      <c r="D75" s="60"/>
      <c r="E75" s="60"/>
      <c r="F75" s="60"/>
      <c r="G75" s="60"/>
    </row>
    <row r="76" spans="1:7" ht="15" customHeight="1" x14ac:dyDescent="0.45">
      <c r="A76" s="60" t="s">
        <v>187</v>
      </c>
      <c r="B76" s="94"/>
      <c r="C76" s="60"/>
      <c r="D76" s="60"/>
      <c r="E76" s="60"/>
      <c r="F76" s="60"/>
      <c r="G76" s="60"/>
    </row>
    <row r="77" spans="1:7" ht="15" customHeight="1" x14ac:dyDescent="0.45">
      <c r="A77" s="60" t="s">
        <v>188</v>
      </c>
      <c r="B77" s="94"/>
      <c r="C77" s="60"/>
      <c r="D77" s="60"/>
      <c r="E77" s="60"/>
      <c r="F77" s="60"/>
      <c r="G77" s="60"/>
    </row>
    <row r="78" spans="1:7" ht="15" customHeight="1" x14ac:dyDescent="0.45">
      <c r="A78" s="60" t="s">
        <v>189</v>
      </c>
      <c r="B78" s="94"/>
      <c r="C78" s="60"/>
      <c r="D78" s="60"/>
      <c r="E78" s="60"/>
      <c r="F78" s="60"/>
      <c r="G78" s="60"/>
    </row>
    <row r="79" spans="1:7" ht="15" customHeight="1" x14ac:dyDescent="0.45">
      <c r="A79" s="60" t="s">
        <v>194</v>
      </c>
      <c r="B79" s="94"/>
      <c r="C79" s="60"/>
      <c r="D79" s="60"/>
      <c r="E79" s="60"/>
      <c r="F79" s="60"/>
      <c r="G79" s="60"/>
    </row>
  </sheetData>
  <mergeCells count="145">
    <mergeCell ref="C63:E63"/>
    <mergeCell ref="AA50:AF50"/>
    <mergeCell ref="AG50:AK50"/>
    <mergeCell ref="AL50:AM50"/>
    <mergeCell ref="C59:E59"/>
    <mergeCell ref="C60:E60"/>
    <mergeCell ref="C61:E61"/>
    <mergeCell ref="C62:E62"/>
    <mergeCell ref="AA49:AC49"/>
    <mergeCell ref="AD49:AF49"/>
    <mergeCell ref="AG49:AI49"/>
    <mergeCell ref="AJ49:AK49"/>
    <mergeCell ref="C50:D50"/>
    <mergeCell ref="E50:H50"/>
    <mergeCell ref="I50:N50"/>
    <mergeCell ref="O50:T50"/>
    <mergeCell ref="U50:Z50"/>
    <mergeCell ref="F49:H49"/>
    <mergeCell ref="I49:K49"/>
    <mergeCell ref="L49:N49"/>
    <mergeCell ref="O49:Q49"/>
    <mergeCell ref="R49:T49"/>
    <mergeCell ref="U49:W49"/>
    <mergeCell ref="F48:H48"/>
    <mergeCell ref="I48:K48"/>
    <mergeCell ref="X49:Z49"/>
    <mergeCell ref="AD48:AF48"/>
    <mergeCell ref="AL46:AM46"/>
    <mergeCell ref="F47:H47"/>
    <mergeCell ref="I47:K47"/>
    <mergeCell ref="L47:N47"/>
    <mergeCell ref="O47:Q47"/>
    <mergeCell ref="R47:T47"/>
    <mergeCell ref="U47:W47"/>
    <mergeCell ref="X47:Z47"/>
    <mergeCell ref="AA47:AC47"/>
    <mergeCell ref="L48:N48"/>
    <mergeCell ref="O48:Q48"/>
    <mergeCell ref="R48:T48"/>
    <mergeCell ref="U48:W48"/>
    <mergeCell ref="X48:Z48"/>
    <mergeCell ref="AA48:AC48"/>
    <mergeCell ref="AG48:AI48"/>
    <mergeCell ref="AJ48:AK48"/>
    <mergeCell ref="AD47:AF47"/>
    <mergeCell ref="AG47:AI47"/>
    <mergeCell ref="AJ47:AK47"/>
    <mergeCell ref="A42:B42"/>
    <mergeCell ref="C42:D42"/>
    <mergeCell ref="E42:H42"/>
    <mergeCell ref="I42:N42"/>
    <mergeCell ref="A43:B43"/>
    <mergeCell ref="C43:D43"/>
    <mergeCell ref="E43:H43"/>
    <mergeCell ref="C46:D46"/>
    <mergeCell ref="E46:H46"/>
    <mergeCell ref="I46:N46"/>
    <mergeCell ref="O46:T46"/>
    <mergeCell ref="U46:Z46"/>
    <mergeCell ref="AA46:AF46"/>
    <mergeCell ref="I43:N43"/>
    <mergeCell ref="AG46:AK46"/>
    <mergeCell ref="X39:Z39"/>
    <mergeCell ref="AA39:AC39"/>
    <mergeCell ref="AD39:AF39"/>
    <mergeCell ref="AG39:AI39"/>
    <mergeCell ref="AJ39:AK39"/>
    <mergeCell ref="AL38:AL39"/>
    <mergeCell ref="A39:C39"/>
    <mergeCell ref="F39:H39"/>
    <mergeCell ref="I39:K39"/>
    <mergeCell ref="L39:N39"/>
    <mergeCell ref="O39:Q39"/>
    <mergeCell ref="R39:T39"/>
    <mergeCell ref="U39:W39"/>
    <mergeCell ref="AD38:AF38"/>
    <mergeCell ref="AG38:AI38"/>
    <mergeCell ref="AJ38:AK38"/>
    <mergeCell ref="A38:C38"/>
    <mergeCell ref="F38:H38"/>
    <mergeCell ref="I38:K38"/>
    <mergeCell ref="L38:N38"/>
    <mergeCell ref="O38:Q38"/>
    <mergeCell ref="R38:T38"/>
    <mergeCell ref="U38:W38"/>
    <mergeCell ref="X38:Z38"/>
    <mergeCell ref="AA38:AC38"/>
    <mergeCell ref="AM26:AN26"/>
    <mergeCell ref="AM27:AN27"/>
    <mergeCell ref="AM28:AN28"/>
    <mergeCell ref="AM29:AN29"/>
    <mergeCell ref="AM30:AN30"/>
    <mergeCell ref="A31:E31"/>
    <mergeCell ref="AM31:AN32"/>
    <mergeCell ref="A32:E32"/>
    <mergeCell ref="A37:C37"/>
    <mergeCell ref="F37:H37"/>
    <mergeCell ref="I37:K37"/>
    <mergeCell ref="L37:N37"/>
    <mergeCell ref="O37:Q37"/>
    <mergeCell ref="R37:T37"/>
    <mergeCell ref="U37:W37"/>
    <mergeCell ref="X37:Z37"/>
    <mergeCell ref="AA37:AC37"/>
    <mergeCell ref="AD37:AF37"/>
    <mergeCell ref="AG37:AI37"/>
    <mergeCell ref="AJ37:AK37"/>
    <mergeCell ref="AM17:AN17"/>
    <mergeCell ref="AM18:AN18"/>
    <mergeCell ref="AM19:AN19"/>
    <mergeCell ref="AM20:AN20"/>
    <mergeCell ref="AM21:AN21"/>
    <mergeCell ref="AM22:AN22"/>
    <mergeCell ref="AM23:AN23"/>
    <mergeCell ref="AM24:AN24"/>
    <mergeCell ref="AM25:AN25"/>
    <mergeCell ref="A7:A10"/>
    <mergeCell ref="B7:B10"/>
    <mergeCell ref="C7:C10"/>
    <mergeCell ref="D7:D10"/>
    <mergeCell ref="E7:E10"/>
    <mergeCell ref="AM13:AN13"/>
    <mergeCell ref="AM14:AN14"/>
    <mergeCell ref="AM15:AN15"/>
    <mergeCell ref="AM16:AN16"/>
    <mergeCell ref="AL7:AL10"/>
    <mergeCell ref="AM7:AN10"/>
    <mergeCell ref="AK3:AN3"/>
    <mergeCell ref="AK4:AN4"/>
    <mergeCell ref="AH5:AJ5"/>
    <mergeCell ref="F7:AJ7"/>
    <mergeCell ref="AK7:AK10"/>
    <mergeCell ref="AM11:AN11"/>
    <mergeCell ref="AM12:AN12"/>
    <mergeCell ref="AK1:AN1"/>
    <mergeCell ref="M2:P2"/>
    <mergeCell ref="Q2:R2"/>
    <mergeCell ref="S2:T2"/>
    <mergeCell ref="U2:V2"/>
    <mergeCell ref="AK2:AN2"/>
    <mergeCell ref="F8:L8"/>
    <mergeCell ref="M8:S8"/>
    <mergeCell ref="T8:Z8"/>
    <mergeCell ref="AA8:AG8"/>
    <mergeCell ref="AH8:AJ8"/>
  </mergeCells>
  <phoneticPr fontId="3"/>
  <dataValidations count="6">
    <dataValidation type="list" allowBlank="1" showInputMessage="1" showErrorMessage="1" sqref="B11:B30" xr:uid="{00000000-0002-0000-0B00-000000000000}">
      <formula1>INDIRECT($AK$1)</formula1>
    </dataValidation>
    <dataValidation type="list" allowBlank="1" showInputMessage="1" showErrorMessage="1" sqref="AK3:AN3" xr:uid="{00000000-0002-0000-0B00-000001000000}">
      <formula1>"４週,歴月"</formula1>
    </dataValidation>
    <dataValidation type="list" allowBlank="1" showInputMessage="1" showErrorMessage="1" sqref="AK4:AN4" xr:uid="{00000000-0002-0000-0B00-000002000000}">
      <formula1>"予定,実績"</formula1>
    </dataValidation>
    <dataValidation type="list" allowBlank="1" showInputMessage="1" showErrorMessage="1" sqref="C11:C30" xr:uid="{00000000-0002-0000-0B00-000003000000}">
      <formula1>"A,B,C,D"</formula1>
    </dataValidation>
    <dataValidation operator="greaterThanOrEqual" allowBlank="1" showInputMessage="1" showErrorMessage="1" sqref="I44 AJ38:AJ39 AL38 L40 L44 I40" xr:uid="{00000000-0002-0000-0B00-000004000000}"/>
    <dataValidation type="whole" operator="greaterThanOrEqual" allowBlank="1" showInputMessage="1" showErrorMessage="1" sqref="I38:I39 D38:F39 AG38:AG39 AD38:AD39 AA38:AA39 X38:X39 U38:U39 R38:R39 O38:O39 L38:L39" xr:uid="{00000000-0002-0000-0B00-000005000000}">
      <formula1>0</formula1>
    </dataValidation>
  </dataValidations>
  <printOptions horizontalCentered="1" verticalCentered="1"/>
  <pageMargins left="0.19685039370078741" right="0.19685039370078741" top="0.39370078740157483" bottom="0.19685039370078741" header="0.19685039370078741" footer="0.39370078740157483"/>
  <pageSetup paperSize="9" scale="80" fitToWidth="0" fitToHeight="0" orientation="landscape" r:id="rId1"/>
  <headerFooter alignWithMargins="0">
    <oddHeader>&amp;L&amp;"ＭＳ ゴシック,標準"&amp;10（参考様式）</oddHeader>
  </headerFooter>
  <rowBreaks count="1" manualBreakCount="1">
    <brk id="35" max="3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dimension ref="A1:AQ80"/>
  <sheetViews>
    <sheetView showGridLines="0" view="pageBreakPreview" zoomScaleNormal="100" zoomScaleSheetLayoutView="100" workbookViewId="0">
      <selection activeCell="E14" sqref="E14"/>
    </sheetView>
  </sheetViews>
  <sheetFormatPr defaultColWidth="8.19921875" defaultRowHeight="21" customHeight="1" x14ac:dyDescent="0.45"/>
  <cols>
    <col min="1" max="1" width="2.59765625" style="59" customWidth="1"/>
    <col min="2" max="2" width="1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x14ac:dyDescent="0.45">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262" t="s">
        <v>290</v>
      </c>
      <c r="AL1" s="262"/>
      <c r="AM1" s="262"/>
      <c r="AN1" s="262"/>
    </row>
    <row r="2" spans="1:40" ht="18" customHeight="1" x14ac:dyDescent="0.45">
      <c r="A2" s="62"/>
      <c r="B2" s="63"/>
      <c r="C2" s="63"/>
      <c r="D2" s="63"/>
      <c r="E2" s="63"/>
      <c r="F2" s="63"/>
      <c r="G2" s="63"/>
      <c r="H2" s="63"/>
      <c r="I2" s="63"/>
      <c r="J2" s="63"/>
      <c r="K2" s="63"/>
      <c r="L2" s="63"/>
      <c r="M2" s="269">
        <v>2024</v>
      </c>
      <c r="N2" s="269"/>
      <c r="O2" s="269"/>
      <c r="P2" s="269"/>
      <c r="Q2" s="268" t="s">
        <v>150</v>
      </c>
      <c r="R2" s="268"/>
      <c r="S2" s="269">
        <v>5</v>
      </c>
      <c r="T2" s="269"/>
      <c r="U2" s="268" t="s">
        <v>151</v>
      </c>
      <c r="V2" s="268"/>
      <c r="W2" s="63"/>
      <c r="X2" s="63"/>
      <c r="Y2" s="63"/>
      <c r="Z2" s="62"/>
      <c r="AA2" s="62"/>
      <c r="AC2" s="81"/>
      <c r="AD2" s="63"/>
      <c r="AE2" s="63"/>
      <c r="AF2" s="63"/>
      <c r="AG2" s="63"/>
      <c r="AH2" s="63"/>
      <c r="AI2" s="81" t="s">
        <v>156</v>
      </c>
      <c r="AJ2" s="81"/>
      <c r="AK2" s="263"/>
      <c r="AL2" s="263"/>
      <c r="AM2" s="263"/>
      <c r="AN2" s="263"/>
    </row>
    <row r="3" spans="1:40" ht="18" customHeight="1" x14ac:dyDescent="0.45">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264" t="s">
        <v>238</v>
      </c>
      <c r="AL3" s="264"/>
      <c r="AM3" s="264"/>
      <c r="AN3" s="264"/>
    </row>
    <row r="4" spans="1:40" ht="18" customHeight="1" x14ac:dyDescent="0.45">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264"/>
      <c r="AL4" s="264"/>
      <c r="AM4" s="264"/>
      <c r="AN4" s="264"/>
    </row>
    <row r="5" spans="1:40" ht="18" customHeight="1" x14ac:dyDescent="0.45">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01">
        <v>40</v>
      </c>
      <c r="AI5" s="301"/>
      <c r="AJ5" s="301"/>
      <c r="AK5" s="88" t="s">
        <v>157</v>
      </c>
      <c r="AL5" s="99">
        <v>160</v>
      </c>
      <c r="AM5" s="88" t="s">
        <v>158</v>
      </c>
      <c r="AN5" s="62"/>
    </row>
    <row r="6" spans="1:40" ht="9.9" customHeight="1" x14ac:dyDescent="0.45">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5">
      <c r="A7" s="275" t="s">
        <v>153</v>
      </c>
      <c r="B7" s="267" t="s">
        <v>162</v>
      </c>
      <c r="C7" s="272" t="s">
        <v>163</v>
      </c>
      <c r="D7" s="267" t="s">
        <v>164</v>
      </c>
      <c r="E7" s="276" t="s">
        <v>165</v>
      </c>
      <c r="F7" s="271" t="s">
        <v>197</v>
      </c>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65" t="s">
        <v>198</v>
      </c>
      <c r="AL7" s="266" t="s">
        <v>199</v>
      </c>
      <c r="AM7" s="261" t="s">
        <v>200</v>
      </c>
      <c r="AN7" s="261"/>
    </row>
    <row r="8" spans="1:40" ht="15" customHeight="1" x14ac:dyDescent="0.45">
      <c r="A8" s="275"/>
      <c r="B8" s="267"/>
      <c r="C8" s="273"/>
      <c r="D8" s="267"/>
      <c r="E8" s="276"/>
      <c r="F8" s="267" t="s">
        <v>104</v>
      </c>
      <c r="G8" s="267"/>
      <c r="H8" s="267"/>
      <c r="I8" s="267"/>
      <c r="J8" s="267"/>
      <c r="K8" s="267"/>
      <c r="L8" s="267"/>
      <c r="M8" s="267" t="s">
        <v>105</v>
      </c>
      <c r="N8" s="267"/>
      <c r="O8" s="267"/>
      <c r="P8" s="267"/>
      <c r="Q8" s="267"/>
      <c r="R8" s="267"/>
      <c r="S8" s="267"/>
      <c r="T8" s="267" t="s">
        <v>106</v>
      </c>
      <c r="U8" s="267"/>
      <c r="V8" s="267"/>
      <c r="W8" s="267"/>
      <c r="X8" s="267"/>
      <c r="Y8" s="267"/>
      <c r="Z8" s="267"/>
      <c r="AA8" s="267" t="s">
        <v>107</v>
      </c>
      <c r="AB8" s="267"/>
      <c r="AC8" s="267"/>
      <c r="AD8" s="267"/>
      <c r="AE8" s="267"/>
      <c r="AF8" s="267"/>
      <c r="AG8" s="267"/>
      <c r="AH8" s="267" t="s">
        <v>110</v>
      </c>
      <c r="AI8" s="267"/>
      <c r="AJ8" s="267"/>
      <c r="AK8" s="265"/>
      <c r="AL8" s="266"/>
      <c r="AM8" s="261"/>
      <c r="AN8" s="261"/>
    </row>
    <row r="9" spans="1:40" ht="15" customHeight="1" x14ac:dyDescent="0.45">
      <c r="A9" s="275"/>
      <c r="B9" s="267"/>
      <c r="C9" s="273"/>
      <c r="D9" s="267"/>
      <c r="E9" s="276"/>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65"/>
      <c r="AL9" s="266"/>
      <c r="AM9" s="261"/>
      <c r="AN9" s="261"/>
    </row>
    <row r="10" spans="1:40" ht="15" customHeight="1" x14ac:dyDescent="0.45">
      <c r="A10" s="275"/>
      <c r="B10" s="267"/>
      <c r="C10" s="274"/>
      <c r="D10" s="267"/>
      <c r="E10" s="276"/>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65"/>
      <c r="AL10" s="266"/>
      <c r="AM10" s="261"/>
      <c r="AN10" s="261"/>
    </row>
    <row r="11" spans="1:40" ht="18" customHeight="1" x14ac:dyDescent="0.45">
      <c r="A11" s="74">
        <v>1</v>
      </c>
      <c r="B11" s="103" t="s">
        <v>112</v>
      </c>
      <c r="C11" s="83" t="s">
        <v>190</v>
      </c>
      <c r="D11" s="104"/>
      <c r="E11" s="105" t="s">
        <v>190</v>
      </c>
      <c r="F11" s="69">
        <v>8</v>
      </c>
      <c r="G11" s="69">
        <v>8</v>
      </c>
      <c r="H11" s="69"/>
      <c r="I11" s="69">
        <v>8</v>
      </c>
      <c r="J11" s="69">
        <v>8</v>
      </c>
      <c r="K11" s="69">
        <v>8</v>
      </c>
      <c r="L11" s="69"/>
      <c r="M11" s="69">
        <v>8</v>
      </c>
      <c r="N11" s="69">
        <v>8</v>
      </c>
      <c r="O11" s="69"/>
      <c r="P11" s="69">
        <v>8</v>
      </c>
      <c r="Q11" s="69">
        <v>8</v>
      </c>
      <c r="R11" s="69">
        <v>8</v>
      </c>
      <c r="S11" s="69"/>
      <c r="T11" s="69">
        <v>8</v>
      </c>
      <c r="U11" s="69">
        <v>8</v>
      </c>
      <c r="V11" s="69"/>
      <c r="W11" s="69">
        <v>8</v>
      </c>
      <c r="X11" s="69">
        <v>8</v>
      </c>
      <c r="Y11" s="69"/>
      <c r="Z11" s="69">
        <v>8</v>
      </c>
      <c r="AA11" s="69">
        <v>8</v>
      </c>
      <c r="AB11" s="69"/>
      <c r="AC11" s="69">
        <v>8</v>
      </c>
      <c r="AD11" s="69">
        <v>8</v>
      </c>
      <c r="AE11" s="69">
        <v>8</v>
      </c>
      <c r="AF11" s="69"/>
      <c r="AG11" s="69">
        <v>8</v>
      </c>
      <c r="AH11" s="69"/>
      <c r="AI11" s="69"/>
      <c r="AJ11" s="69"/>
      <c r="AK11" s="70">
        <f>+SUM(F11:AJ11)</f>
        <v>160</v>
      </c>
      <c r="AL11" s="71">
        <f>IF($AK$3="４週",AK11/4,AK11/(DAY(EOMONTH($F$9,0))/7))</f>
        <v>40</v>
      </c>
      <c r="AM11" s="279"/>
      <c r="AN11" s="279"/>
    </row>
    <row r="12" spans="1:40" ht="18" customHeight="1" x14ac:dyDescent="0.45">
      <c r="A12" s="74">
        <v>2</v>
      </c>
      <c r="B12" s="103" t="s">
        <v>123</v>
      </c>
      <c r="C12" s="83" t="s">
        <v>191</v>
      </c>
      <c r="D12" s="104"/>
      <c r="E12" s="105" t="s">
        <v>191</v>
      </c>
      <c r="F12" s="69">
        <v>4</v>
      </c>
      <c r="G12" s="69">
        <v>4</v>
      </c>
      <c r="H12" s="69">
        <v>4</v>
      </c>
      <c r="I12" s="69">
        <v>4</v>
      </c>
      <c r="J12" s="69">
        <v>8</v>
      </c>
      <c r="K12" s="69"/>
      <c r="L12" s="69"/>
      <c r="M12" s="69">
        <v>4</v>
      </c>
      <c r="N12" s="69">
        <v>4</v>
      </c>
      <c r="O12" s="69">
        <v>4</v>
      </c>
      <c r="P12" s="69">
        <v>4</v>
      </c>
      <c r="Q12" s="69">
        <v>8</v>
      </c>
      <c r="R12" s="69"/>
      <c r="S12" s="69"/>
      <c r="T12" s="69">
        <v>4</v>
      </c>
      <c r="U12" s="69">
        <v>4</v>
      </c>
      <c r="V12" s="69">
        <v>4</v>
      </c>
      <c r="W12" s="69">
        <v>4</v>
      </c>
      <c r="X12" s="69">
        <v>8</v>
      </c>
      <c r="Y12" s="69"/>
      <c r="Z12" s="69"/>
      <c r="AA12" s="69">
        <v>4</v>
      </c>
      <c r="AB12" s="69">
        <v>4</v>
      </c>
      <c r="AC12" s="69">
        <v>4</v>
      </c>
      <c r="AD12" s="69">
        <v>4</v>
      </c>
      <c r="AE12" s="69">
        <v>8</v>
      </c>
      <c r="AF12" s="69"/>
      <c r="AG12" s="69"/>
      <c r="AH12" s="69"/>
      <c r="AI12" s="69"/>
      <c r="AJ12" s="69"/>
      <c r="AK12" s="70">
        <f t="shared" ref="AK12:AK31" si="0">+SUM(F12:AJ12)</f>
        <v>96</v>
      </c>
      <c r="AL12" s="71">
        <f>IF($AK$3="４週",AK12/4,AK12/(DAY(EOMONTH($F$9,0))/7))</f>
        <v>24</v>
      </c>
      <c r="AM12" s="279"/>
      <c r="AN12" s="279"/>
    </row>
    <row r="13" spans="1:40" ht="18" customHeight="1" x14ac:dyDescent="0.45">
      <c r="A13" s="74">
        <v>3</v>
      </c>
      <c r="B13" s="103" t="s">
        <v>115</v>
      </c>
      <c r="C13" s="83" t="s">
        <v>192</v>
      </c>
      <c r="D13" s="104"/>
      <c r="E13" s="105" t="s">
        <v>192</v>
      </c>
      <c r="F13" s="69">
        <v>4</v>
      </c>
      <c r="G13" s="69">
        <v>4</v>
      </c>
      <c r="H13" s="69"/>
      <c r="I13" s="69">
        <v>4</v>
      </c>
      <c r="J13" s="69"/>
      <c r="K13" s="69">
        <v>4</v>
      </c>
      <c r="L13" s="69"/>
      <c r="M13" s="69">
        <v>4</v>
      </c>
      <c r="N13" s="69">
        <v>4</v>
      </c>
      <c r="O13" s="69"/>
      <c r="P13" s="69">
        <v>4</v>
      </c>
      <c r="Q13" s="69"/>
      <c r="R13" s="69">
        <v>4</v>
      </c>
      <c r="S13" s="69"/>
      <c r="T13" s="69">
        <v>4</v>
      </c>
      <c r="U13" s="69">
        <v>4</v>
      </c>
      <c r="V13" s="69"/>
      <c r="W13" s="69">
        <v>4</v>
      </c>
      <c r="X13" s="69"/>
      <c r="Y13" s="69">
        <v>4</v>
      </c>
      <c r="Z13" s="69"/>
      <c r="AA13" s="69">
        <v>4</v>
      </c>
      <c r="AB13" s="69">
        <v>4</v>
      </c>
      <c r="AC13" s="69"/>
      <c r="AD13" s="69">
        <v>4</v>
      </c>
      <c r="AE13" s="69"/>
      <c r="AF13" s="69">
        <v>4</v>
      </c>
      <c r="AG13" s="69"/>
      <c r="AH13" s="69"/>
      <c r="AI13" s="69"/>
      <c r="AJ13" s="69"/>
      <c r="AK13" s="70">
        <f t="shared" si="0"/>
        <v>64</v>
      </c>
      <c r="AL13" s="71">
        <f>IF($AK$3="４週",AK13/4,AK13/(DAY(EOMONTH($F$9,0))/7))</f>
        <v>16</v>
      </c>
      <c r="AM13" s="279"/>
      <c r="AN13" s="279"/>
    </row>
    <row r="14" spans="1:40" ht="18" customHeight="1" x14ac:dyDescent="0.45">
      <c r="A14" s="74">
        <v>4</v>
      </c>
      <c r="B14" s="103" t="s">
        <v>124</v>
      </c>
      <c r="C14" s="83" t="s">
        <v>193</v>
      </c>
      <c r="D14" s="104"/>
      <c r="E14" s="105" t="s">
        <v>193</v>
      </c>
      <c r="F14" s="69">
        <v>4</v>
      </c>
      <c r="G14" s="69">
        <v>4</v>
      </c>
      <c r="H14" s="69"/>
      <c r="I14" s="69">
        <v>4</v>
      </c>
      <c r="J14" s="69">
        <v>4</v>
      </c>
      <c r="K14" s="69"/>
      <c r="L14" s="69">
        <v>4</v>
      </c>
      <c r="M14" s="69">
        <v>4</v>
      </c>
      <c r="N14" s="69">
        <v>4</v>
      </c>
      <c r="O14" s="69"/>
      <c r="P14" s="69">
        <v>4</v>
      </c>
      <c r="Q14" s="69">
        <v>4</v>
      </c>
      <c r="R14" s="69"/>
      <c r="S14" s="69">
        <v>4</v>
      </c>
      <c r="T14" s="69">
        <v>4</v>
      </c>
      <c r="U14" s="69">
        <v>4</v>
      </c>
      <c r="V14" s="69"/>
      <c r="W14" s="69">
        <v>4</v>
      </c>
      <c r="X14" s="69">
        <v>4</v>
      </c>
      <c r="Y14" s="69"/>
      <c r="Z14" s="69">
        <v>4</v>
      </c>
      <c r="AA14" s="69">
        <v>4</v>
      </c>
      <c r="AB14" s="69">
        <v>4</v>
      </c>
      <c r="AC14" s="69"/>
      <c r="AD14" s="69">
        <v>4</v>
      </c>
      <c r="AE14" s="69">
        <v>4</v>
      </c>
      <c r="AF14" s="69"/>
      <c r="AG14" s="69">
        <v>4</v>
      </c>
      <c r="AH14" s="69"/>
      <c r="AI14" s="69"/>
      <c r="AJ14" s="69"/>
      <c r="AK14" s="70">
        <f t="shared" si="0"/>
        <v>80</v>
      </c>
      <c r="AL14" s="71">
        <f>IF($AK$3="４週",AK14/4,AK14/(DAY(EOMONTH($F$9,0))/7))</f>
        <v>20</v>
      </c>
      <c r="AM14" s="279"/>
      <c r="AN14" s="279"/>
    </row>
    <row r="15" spans="1:40" ht="18" customHeight="1" x14ac:dyDescent="0.45">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79"/>
      <c r="AN15" s="279"/>
    </row>
    <row r="16" spans="1:40" ht="18" customHeight="1" x14ac:dyDescent="0.45">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9"/>
      <c r="AN16" s="279"/>
    </row>
    <row r="17" spans="1:40" ht="18" customHeight="1" x14ac:dyDescent="0.45">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9"/>
      <c r="AN17" s="279"/>
    </row>
    <row r="18" spans="1:40" ht="18" customHeight="1" x14ac:dyDescent="0.45">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9"/>
      <c r="AN18" s="279"/>
    </row>
    <row r="19" spans="1:40" ht="18" customHeight="1" x14ac:dyDescent="0.45">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9"/>
      <c r="AN19" s="279"/>
    </row>
    <row r="20" spans="1:40" ht="18" customHeight="1" x14ac:dyDescent="0.45">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9"/>
      <c r="AN20" s="279"/>
    </row>
    <row r="21" spans="1:40" ht="18" customHeight="1" x14ac:dyDescent="0.45">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9"/>
      <c r="AN21" s="279"/>
    </row>
    <row r="22" spans="1:40" ht="18" customHeight="1" x14ac:dyDescent="0.45">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9"/>
      <c r="AN22" s="279"/>
    </row>
    <row r="23" spans="1:40" ht="18" customHeight="1" x14ac:dyDescent="0.45">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9"/>
      <c r="AN23" s="279"/>
    </row>
    <row r="24" spans="1:40" ht="18" customHeight="1" x14ac:dyDescent="0.45">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9"/>
      <c r="AN24" s="279"/>
    </row>
    <row r="25" spans="1:40" ht="18" customHeight="1" x14ac:dyDescent="0.45">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9"/>
      <c r="AN25" s="279"/>
    </row>
    <row r="26" spans="1:40" ht="18" customHeight="1" x14ac:dyDescent="0.45">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9"/>
      <c r="AN26" s="279"/>
    </row>
    <row r="27" spans="1:40" ht="18" customHeight="1" x14ac:dyDescent="0.45">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9"/>
      <c r="AN27" s="279"/>
    </row>
    <row r="28" spans="1:40" ht="18" customHeight="1" x14ac:dyDescent="0.45">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9"/>
      <c r="AN28" s="279"/>
    </row>
    <row r="29" spans="1:40" ht="18" customHeight="1" x14ac:dyDescent="0.45">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9"/>
      <c r="AN29" s="279"/>
    </row>
    <row r="30" spans="1:40" ht="18" customHeight="1" x14ac:dyDescent="0.45">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9"/>
      <c r="AN30" s="279"/>
    </row>
    <row r="31" spans="1:40" ht="18" customHeight="1" x14ac:dyDescent="0.45">
      <c r="A31" s="276" t="s">
        <v>94</v>
      </c>
      <c r="B31" s="277"/>
      <c r="C31" s="277"/>
      <c r="D31" s="277"/>
      <c r="E31" s="277"/>
      <c r="F31" s="72">
        <f>+SUM(F11:F30)</f>
        <v>20</v>
      </c>
      <c r="G31" s="72">
        <f t="shared" ref="G31:AJ31" si="2">+SUM(G11:G30)</f>
        <v>20</v>
      </c>
      <c r="H31" s="72">
        <f t="shared" si="2"/>
        <v>4</v>
      </c>
      <c r="I31" s="72">
        <f t="shared" si="2"/>
        <v>20</v>
      </c>
      <c r="J31" s="72">
        <f t="shared" si="2"/>
        <v>20</v>
      </c>
      <c r="K31" s="72">
        <f t="shared" si="2"/>
        <v>12</v>
      </c>
      <c r="L31" s="72">
        <f t="shared" si="2"/>
        <v>4</v>
      </c>
      <c r="M31" s="72">
        <f t="shared" si="2"/>
        <v>20</v>
      </c>
      <c r="N31" s="72">
        <f t="shared" si="2"/>
        <v>20</v>
      </c>
      <c r="O31" s="72">
        <f t="shared" si="2"/>
        <v>4</v>
      </c>
      <c r="P31" s="72">
        <f t="shared" si="2"/>
        <v>20</v>
      </c>
      <c r="Q31" s="72">
        <f t="shared" si="2"/>
        <v>20</v>
      </c>
      <c r="R31" s="72">
        <f t="shared" si="2"/>
        <v>12</v>
      </c>
      <c r="S31" s="72">
        <f t="shared" si="2"/>
        <v>4</v>
      </c>
      <c r="T31" s="72">
        <f t="shared" si="2"/>
        <v>20</v>
      </c>
      <c r="U31" s="72">
        <f t="shared" si="2"/>
        <v>20</v>
      </c>
      <c r="V31" s="72">
        <f t="shared" si="2"/>
        <v>4</v>
      </c>
      <c r="W31" s="72">
        <f t="shared" si="2"/>
        <v>20</v>
      </c>
      <c r="X31" s="72">
        <f t="shared" si="2"/>
        <v>20</v>
      </c>
      <c r="Y31" s="72">
        <f t="shared" si="2"/>
        <v>4</v>
      </c>
      <c r="Z31" s="72">
        <f t="shared" si="2"/>
        <v>12</v>
      </c>
      <c r="AA31" s="72">
        <f t="shared" si="2"/>
        <v>20</v>
      </c>
      <c r="AB31" s="72">
        <f t="shared" si="2"/>
        <v>12</v>
      </c>
      <c r="AC31" s="72">
        <f t="shared" si="2"/>
        <v>12</v>
      </c>
      <c r="AD31" s="72">
        <f t="shared" si="2"/>
        <v>20</v>
      </c>
      <c r="AE31" s="72">
        <f t="shared" si="2"/>
        <v>20</v>
      </c>
      <c r="AF31" s="72">
        <f t="shared" si="2"/>
        <v>4</v>
      </c>
      <c r="AG31" s="72">
        <f t="shared" si="2"/>
        <v>12</v>
      </c>
      <c r="AH31" s="72">
        <f t="shared" si="2"/>
        <v>0</v>
      </c>
      <c r="AI31" s="72">
        <f t="shared" si="2"/>
        <v>0</v>
      </c>
      <c r="AJ31" s="72">
        <f t="shared" si="2"/>
        <v>0</v>
      </c>
      <c r="AK31" s="70">
        <f t="shared" si="0"/>
        <v>400</v>
      </c>
      <c r="AL31" s="71">
        <f>IF($AK$3="４週",AK31/4,AK31/(DAY(EOMONTH($F$9,0))/7))</f>
        <v>100</v>
      </c>
      <c r="AM31" s="275"/>
      <c r="AN31" s="275"/>
    </row>
    <row r="32" spans="1:40" ht="18" customHeight="1" x14ac:dyDescent="0.45">
      <c r="A32" s="277" t="s">
        <v>96</v>
      </c>
      <c r="B32" s="277"/>
      <c r="C32" s="277"/>
      <c r="D32" s="277"/>
      <c r="E32" s="278"/>
      <c r="F32" s="96">
        <v>12</v>
      </c>
      <c r="G32" s="96">
        <v>20</v>
      </c>
      <c r="H32" s="96">
        <v>12</v>
      </c>
      <c r="I32" s="96">
        <v>20</v>
      </c>
      <c r="J32" s="96">
        <v>12</v>
      </c>
      <c r="K32" s="96">
        <v>20</v>
      </c>
      <c r="L32" s="96">
        <v>12</v>
      </c>
      <c r="M32" s="96">
        <v>20</v>
      </c>
      <c r="N32" s="96">
        <v>12</v>
      </c>
      <c r="O32" s="96">
        <v>20</v>
      </c>
      <c r="P32" s="96">
        <v>12</v>
      </c>
      <c r="Q32" s="96">
        <v>20</v>
      </c>
      <c r="R32" s="96">
        <v>12</v>
      </c>
      <c r="S32" s="96">
        <v>20</v>
      </c>
      <c r="T32" s="96">
        <v>12</v>
      </c>
      <c r="U32" s="96">
        <v>20</v>
      </c>
      <c r="V32" s="96">
        <v>12</v>
      </c>
      <c r="W32" s="96">
        <v>20</v>
      </c>
      <c r="X32" s="96">
        <v>12</v>
      </c>
      <c r="Y32" s="96">
        <v>20</v>
      </c>
      <c r="Z32" s="96">
        <v>12</v>
      </c>
      <c r="AA32" s="96">
        <v>20</v>
      </c>
      <c r="AB32" s="96">
        <v>12</v>
      </c>
      <c r="AC32" s="96">
        <v>20</v>
      </c>
      <c r="AD32" s="96">
        <v>12</v>
      </c>
      <c r="AE32" s="96">
        <v>20</v>
      </c>
      <c r="AF32" s="96">
        <v>12</v>
      </c>
      <c r="AG32" s="96">
        <v>20</v>
      </c>
      <c r="AH32" s="96">
        <v>12</v>
      </c>
      <c r="AI32" s="96">
        <v>20</v>
      </c>
      <c r="AJ32" s="96">
        <v>20</v>
      </c>
      <c r="AK32" s="72"/>
      <c r="AL32" s="73"/>
      <c r="AM32" s="275"/>
      <c r="AN32" s="275"/>
    </row>
    <row r="33" spans="1:43" ht="15" customHeight="1" x14ac:dyDescent="0.45">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5">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5">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15" customHeight="1" x14ac:dyDescent="0.45">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3" ht="21" customHeight="1" x14ac:dyDescent="0.45">
      <c r="A37" s="68" t="s">
        <v>208</v>
      </c>
      <c r="B37" s="67"/>
      <c r="C37" s="67"/>
      <c r="D37" s="67"/>
      <c r="E37" s="67"/>
      <c r="F37" s="67"/>
      <c r="G37" s="60"/>
      <c r="H37" s="60"/>
      <c r="I37" s="60"/>
      <c r="J37" s="60"/>
      <c r="K37" s="60"/>
      <c r="L37" s="60"/>
      <c r="M37" s="60"/>
      <c r="N37" s="60"/>
      <c r="O37" s="60"/>
      <c r="AM37" s="67"/>
      <c r="AN37" s="62"/>
    </row>
    <row r="38" spans="1:43" ht="24.9" customHeight="1" x14ac:dyDescent="0.45">
      <c r="A38" s="267"/>
      <c r="B38" s="267"/>
      <c r="C38" s="267"/>
      <c r="D38" s="98">
        <v>4</v>
      </c>
      <c r="E38" s="98">
        <v>5</v>
      </c>
      <c r="F38" s="333">
        <v>6</v>
      </c>
      <c r="G38" s="333"/>
      <c r="H38" s="333"/>
      <c r="I38" s="333">
        <v>7</v>
      </c>
      <c r="J38" s="333"/>
      <c r="K38" s="333"/>
      <c r="L38" s="333">
        <v>8</v>
      </c>
      <c r="M38" s="333"/>
      <c r="N38" s="333"/>
      <c r="O38" s="333">
        <v>9</v>
      </c>
      <c r="P38" s="333"/>
      <c r="Q38" s="333"/>
      <c r="R38" s="333">
        <v>10</v>
      </c>
      <c r="S38" s="333"/>
      <c r="T38" s="333"/>
      <c r="U38" s="333">
        <v>11</v>
      </c>
      <c r="V38" s="333"/>
      <c r="W38" s="333"/>
      <c r="X38" s="333">
        <v>12</v>
      </c>
      <c r="Y38" s="333"/>
      <c r="Z38" s="333"/>
      <c r="AA38" s="333">
        <v>1</v>
      </c>
      <c r="AB38" s="333"/>
      <c r="AC38" s="333"/>
      <c r="AD38" s="333">
        <v>2</v>
      </c>
      <c r="AE38" s="333"/>
      <c r="AF38" s="333"/>
      <c r="AG38" s="333">
        <v>3</v>
      </c>
      <c r="AH38" s="333"/>
      <c r="AI38" s="333"/>
      <c r="AJ38" s="267" t="s">
        <v>154</v>
      </c>
      <c r="AK38" s="267"/>
      <c r="AL38" s="82" t="s">
        <v>212</v>
      </c>
      <c r="AM38"/>
      <c r="AN38"/>
      <c r="AO38"/>
      <c r="AP38"/>
      <c r="AQ38"/>
    </row>
    <row r="39" spans="1:43" ht="18" customHeight="1" x14ac:dyDescent="0.45">
      <c r="A39" s="331" t="s">
        <v>216</v>
      </c>
      <c r="B39" s="331"/>
      <c r="C39" s="331"/>
      <c r="D39" s="69">
        <v>1400</v>
      </c>
      <c r="E39" s="69">
        <v>1310</v>
      </c>
      <c r="F39" s="332">
        <v>1400</v>
      </c>
      <c r="G39" s="332"/>
      <c r="H39" s="332"/>
      <c r="I39" s="332">
        <v>1470</v>
      </c>
      <c r="J39" s="332"/>
      <c r="K39" s="332"/>
      <c r="L39" s="332">
        <v>1470</v>
      </c>
      <c r="M39" s="332"/>
      <c r="N39" s="332"/>
      <c r="O39" s="332">
        <v>1330</v>
      </c>
      <c r="P39" s="332"/>
      <c r="Q39" s="332"/>
      <c r="R39" s="332">
        <v>1400</v>
      </c>
      <c r="S39" s="332"/>
      <c r="T39" s="332"/>
      <c r="U39" s="332">
        <v>1400</v>
      </c>
      <c r="V39" s="332"/>
      <c r="W39" s="332"/>
      <c r="X39" s="332">
        <v>1330</v>
      </c>
      <c r="Y39" s="332"/>
      <c r="Z39" s="332"/>
      <c r="AA39" s="332">
        <v>1330</v>
      </c>
      <c r="AB39" s="332"/>
      <c r="AC39" s="332"/>
      <c r="AD39" s="332">
        <v>1330</v>
      </c>
      <c r="AE39" s="332"/>
      <c r="AF39" s="332"/>
      <c r="AG39" s="332">
        <v>1400</v>
      </c>
      <c r="AH39" s="332"/>
      <c r="AI39" s="332"/>
      <c r="AJ39" s="280">
        <f>SUM(D39:AI39)</f>
        <v>16570</v>
      </c>
      <c r="AK39" s="280"/>
      <c r="AL39" s="334">
        <f>ROUNDUP(AJ39/AJ40,1)</f>
        <v>70</v>
      </c>
      <c r="AM39"/>
      <c r="AN39"/>
      <c r="AO39"/>
      <c r="AP39"/>
      <c r="AQ39"/>
    </row>
    <row r="40" spans="1:43" ht="18" customHeight="1" x14ac:dyDescent="0.45">
      <c r="A40" s="331" t="s">
        <v>209</v>
      </c>
      <c r="B40" s="331"/>
      <c r="C40" s="331"/>
      <c r="D40" s="69">
        <v>20</v>
      </c>
      <c r="E40" s="69">
        <v>19</v>
      </c>
      <c r="F40" s="332">
        <v>20</v>
      </c>
      <c r="G40" s="332"/>
      <c r="H40" s="332"/>
      <c r="I40" s="332">
        <v>21</v>
      </c>
      <c r="J40" s="332"/>
      <c r="K40" s="332"/>
      <c r="L40" s="332">
        <v>21</v>
      </c>
      <c r="M40" s="332"/>
      <c r="N40" s="332"/>
      <c r="O40" s="332">
        <v>19</v>
      </c>
      <c r="P40" s="332"/>
      <c r="Q40" s="332"/>
      <c r="R40" s="332">
        <v>20</v>
      </c>
      <c r="S40" s="332"/>
      <c r="T40" s="332"/>
      <c r="U40" s="332">
        <v>20</v>
      </c>
      <c r="V40" s="332"/>
      <c r="W40" s="332"/>
      <c r="X40" s="332">
        <v>19</v>
      </c>
      <c r="Y40" s="332"/>
      <c r="Z40" s="332"/>
      <c r="AA40" s="332">
        <v>19</v>
      </c>
      <c r="AB40" s="332"/>
      <c r="AC40" s="332"/>
      <c r="AD40" s="332">
        <v>19</v>
      </c>
      <c r="AE40" s="332"/>
      <c r="AF40" s="332"/>
      <c r="AG40" s="332">
        <v>20</v>
      </c>
      <c r="AH40" s="332"/>
      <c r="AI40" s="332"/>
      <c r="AJ40" s="280">
        <f>+SUM(D40:AI40)</f>
        <v>237</v>
      </c>
      <c r="AK40" s="280"/>
      <c r="AL40" s="335"/>
      <c r="AM40"/>
      <c r="AN40"/>
      <c r="AO40"/>
      <c r="AP40"/>
      <c r="AQ40"/>
    </row>
    <row r="41" spans="1:43" ht="5.0999999999999996" customHeight="1" x14ac:dyDescent="0.45">
      <c r="A41" s="86"/>
      <c r="B41" s="86"/>
      <c r="C41" s="86"/>
      <c r="D41"/>
      <c r="E41"/>
      <c r="F41"/>
      <c r="G41"/>
      <c r="H41"/>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106"/>
      <c r="AK41" s="60"/>
      <c r="AL41" s="67"/>
      <c r="AM41" s="67"/>
      <c r="AN41" s="62"/>
    </row>
    <row r="42" spans="1:43" ht="18" customHeight="1" x14ac:dyDescent="0.45">
      <c r="A42" s="68" t="s">
        <v>210</v>
      </c>
      <c r="B42" s="60"/>
      <c r="D42" s="60"/>
      <c r="E42" s="60"/>
      <c r="F42" s="60"/>
      <c r="G42" s="60"/>
      <c r="H42" s="60"/>
      <c r="I42"/>
      <c r="J42"/>
      <c r="K42"/>
      <c r="L42"/>
      <c r="M42"/>
      <c r="N42"/>
      <c r="O42" s="60"/>
      <c r="P42" s="60"/>
      <c r="Q42" s="60"/>
      <c r="R42" s="60"/>
      <c r="S42" s="60"/>
      <c r="T42" s="60"/>
      <c r="U42" s="60"/>
      <c r="V42" s="60"/>
      <c r="W42" s="67"/>
      <c r="X42" s="60"/>
      <c r="Y42" s="60"/>
      <c r="Z42" s="60"/>
      <c r="AA42" s="60"/>
      <c r="AB42" s="60"/>
      <c r="AC42" s="60"/>
      <c r="AD42" s="60"/>
      <c r="AE42" s="60"/>
      <c r="AF42" s="60"/>
      <c r="AG42" s="60"/>
      <c r="AH42" s="60"/>
      <c r="AI42" s="60"/>
      <c r="AJ42" s="106"/>
      <c r="AK42" s="60"/>
      <c r="AL42" s="67"/>
      <c r="AM42" s="67"/>
      <c r="AN42" s="62"/>
    </row>
    <row r="43" spans="1:43" ht="24.9" customHeight="1" x14ac:dyDescent="0.45">
      <c r="A43" s="267" t="s">
        <v>202</v>
      </c>
      <c r="B43" s="267"/>
      <c r="C43" s="267" t="s">
        <v>115</v>
      </c>
      <c r="D43" s="267"/>
      <c r="E43" s="266" t="s">
        <v>227</v>
      </c>
      <c r="F43" s="266"/>
      <c r="G43" s="266"/>
      <c r="H43" s="266"/>
      <c r="I43"/>
      <c r="J43"/>
      <c r="K43"/>
      <c r="L43"/>
      <c r="M43"/>
      <c r="N43"/>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18" customHeight="1" x14ac:dyDescent="0.45">
      <c r="A44" s="266" t="s">
        <v>213</v>
      </c>
      <c r="B44" s="266"/>
      <c r="C44" s="330">
        <f>ROUNDDOWN(IF(AL39&lt;=60,1,1+ROUNDUP((AL39-60)/40,0)),1)</f>
        <v>2</v>
      </c>
      <c r="D44" s="330"/>
      <c r="E44" s="330">
        <f>ROUNDDOWN(AL39/10,1)</f>
        <v>7</v>
      </c>
      <c r="F44" s="330"/>
      <c r="G44" s="330"/>
      <c r="H44" s="330"/>
      <c r="I44"/>
      <c r="J44"/>
      <c r="K44"/>
      <c r="L44"/>
      <c r="M44"/>
      <c r="N44"/>
      <c r="O44"/>
      <c r="P44"/>
      <c r="Q44"/>
      <c r="R44"/>
      <c r="S44"/>
      <c r="T44"/>
      <c r="U44"/>
      <c r="W44" s="67"/>
      <c r="X44" s="60"/>
      <c r="Y44" s="60"/>
      <c r="Z44" s="60"/>
      <c r="AA44" s="60"/>
      <c r="AB44" s="60"/>
      <c r="AC44" s="60"/>
      <c r="AD44" s="60"/>
      <c r="AE44" s="60"/>
      <c r="AF44" s="60"/>
      <c r="AG44" s="60"/>
      <c r="AH44" s="60"/>
      <c r="AI44" s="60"/>
      <c r="AJ44" s="106"/>
      <c r="AK44" s="60"/>
      <c r="AL44" s="67"/>
      <c r="AM44" s="67"/>
      <c r="AN44" s="62"/>
    </row>
    <row r="45" spans="1:43" ht="5.0999999999999996" customHeight="1" x14ac:dyDescent="0.45">
      <c r="A45" s="86"/>
      <c r="B45" s="86"/>
      <c r="C45" s="86"/>
      <c r="D45" s="86"/>
      <c r="E45" s="86"/>
      <c r="F45" s="86"/>
      <c r="G45" s="86"/>
      <c r="H45" s="86"/>
      <c r="I45" s="86"/>
      <c r="J45" s="60"/>
      <c r="K45" s="60"/>
      <c r="L45" s="60"/>
      <c r="M45" s="106"/>
      <c r="N45" s="60"/>
      <c r="O45" s="60"/>
      <c r="P45" s="60"/>
      <c r="Q45"/>
      <c r="W45" s="67"/>
      <c r="X45" s="60"/>
      <c r="Y45" s="60"/>
      <c r="Z45" s="60"/>
      <c r="AA45" s="60"/>
      <c r="AB45" s="60"/>
      <c r="AC45" s="60"/>
      <c r="AD45" s="60"/>
      <c r="AE45" s="60"/>
      <c r="AF45" s="60"/>
      <c r="AG45" s="60"/>
      <c r="AH45" s="60"/>
      <c r="AI45" s="60"/>
      <c r="AJ45" s="106"/>
      <c r="AK45" s="60"/>
      <c r="AL45" s="67"/>
      <c r="AM45" s="67"/>
      <c r="AN45" s="62"/>
    </row>
    <row r="46" spans="1:43" ht="21" customHeight="1" x14ac:dyDescent="0.45">
      <c r="A46" s="68" t="s">
        <v>214</v>
      </c>
      <c r="B46" s="59"/>
      <c r="C46" s="63"/>
      <c r="D46" s="63"/>
      <c r="E46" s="63"/>
      <c r="F46" s="63"/>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3"/>
      <c r="AM46" s="63"/>
      <c r="AN46" s="62"/>
    </row>
    <row r="47" spans="1:43" ht="24.9" customHeight="1" x14ac:dyDescent="0.45">
      <c r="A47" s="62"/>
      <c r="B47" s="67"/>
      <c r="C47" s="309" t="str">
        <f>IF(VLOOKUP($AK$1,選択肢!$A$1:$J$31,C52,FALSE)=0,"-",VLOOKUP($AK$1,選択肢!$A$1:$J$31,C52,FALSE))</f>
        <v>管理者</v>
      </c>
      <c r="D47" s="310"/>
      <c r="E47" s="316" t="str">
        <f>IF(VLOOKUP($AK$1,選択肢!$A$1:$J$31,E52,FALSE)=0,"-",VLOOKUP($AK$1,選択肢!$A$1:$J$31,E52,FALSE))</f>
        <v>サービス管理責任者</v>
      </c>
      <c r="F47" s="316"/>
      <c r="G47" s="316"/>
      <c r="H47" s="316"/>
      <c r="I47" s="309" t="str">
        <f>IF(VLOOKUP($AK$1,選択肢!$A$1:$J$31,I52,FALSE)=0,"-",VLOOKUP($AK$1,選択肢!$A$1:$J$31,I52,FALSE))</f>
        <v>職業指導員</v>
      </c>
      <c r="J47" s="310"/>
      <c r="K47" s="310"/>
      <c r="L47" s="310"/>
      <c r="M47" s="310"/>
      <c r="N47" s="317"/>
      <c r="O47" s="309" t="str">
        <f>IF(VLOOKUP($AK$1,選択肢!$A$1:$J$31,O52,FALSE)=0,"-",VLOOKUP($AK$1,選択肢!$A$1:$J$31,O52,FALSE))</f>
        <v>生活支援員</v>
      </c>
      <c r="P47" s="310"/>
      <c r="Q47" s="310"/>
      <c r="R47" s="310"/>
      <c r="S47" s="310"/>
      <c r="T47" s="317"/>
      <c r="U47" s="309" t="str">
        <f>IF(VLOOKUP($AK$1,選択肢!$A$1:$J$31,U52,FALSE)=0,"-",VLOOKUP($AK$1,選択肢!$A$1:$J$31,U52,FALSE))</f>
        <v>その他職員</v>
      </c>
      <c r="V47" s="310"/>
      <c r="W47" s="310"/>
      <c r="X47" s="310"/>
      <c r="Y47" s="310"/>
      <c r="Z47" s="317"/>
      <c r="AA47" s="309" t="str">
        <f>IF(VLOOKUP($AK$1,選択肢!$A$1:$J$31,AA52,FALSE)=0,"-",VLOOKUP($AK$1,選択肢!$A$1:$J$31,AA52,FALSE))</f>
        <v>-</v>
      </c>
      <c r="AB47" s="310"/>
      <c r="AC47" s="310"/>
      <c r="AD47" s="310"/>
      <c r="AE47" s="310"/>
      <c r="AF47" s="317"/>
      <c r="AG47" s="316" t="str">
        <f>IF(VLOOKUP($AK$1,選択肢!$A$1:$J$31,AG52,FALSE)=0,"-",VLOOKUP($AK$1,選択肢!$A$1:$J$31,AG52,FALSE))</f>
        <v>-</v>
      </c>
      <c r="AH47" s="316"/>
      <c r="AI47" s="316"/>
      <c r="AJ47" s="316"/>
      <c r="AK47" s="316"/>
      <c r="AL47" s="316" t="str">
        <f>IF(VLOOKUP($AK$1,選択肢!$A$1:$J$31,AL52,FALSE)=0,"-",VLOOKUP($AK$1,選択肢!$A$1:$J$31,AL52,FALSE))</f>
        <v>-</v>
      </c>
      <c r="AM47" s="316"/>
      <c r="AN47" s="62"/>
    </row>
    <row r="48" spans="1:43" ht="18" customHeight="1" x14ac:dyDescent="0.45">
      <c r="A48" s="62"/>
      <c r="B48" s="67"/>
      <c r="C48" s="102" t="s">
        <v>56</v>
      </c>
      <c r="D48" s="102" t="s">
        <v>57</v>
      </c>
      <c r="E48" s="101" t="s">
        <v>56</v>
      </c>
      <c r="F48" s="315" t="s">
        <v>57</v>
      </c>
      <c r="G48" s="315"/>
      <c r="H48" s="315"/>
      <c r="I48" s="312" t="s">
        <v>56</v>
      </c>
      <c r="J48" s="313"/>
      <c r="K48" s="314"/>
      <c r="L48" s="312" t="s">
        <v>57</v>
      </c>
      <c r="M48" s="313"/>
      <c r="N48" s="314"/>
      <c r="O48" s="312" t="s">
        <v>56</v>
      </c>
      <c r="P48" s="313"/>
      <c r="Q48" s="314"/>
      <c r="R48" s="312" t="s">
        <v>57</v>
      </c>
      <c r="S48" s="313"/>
      <c r="T48" s="314"/>
      <c r="U48" s="312" t="s">
        <v>56</v>
      </c>
      <c r="V48" s="313"/>
      <c r="W48" s="314"/>
      <c r="X48" s="312" t="s">
        <v>57</v>
      </c>
      <c r="Y48" s="313"/>
      <c r="Z48" s="314"/>
      <c r="AA48" s="312" t="s">
        <v>56</v>
      </c>
      <c r="AB48" s="313"/>
      <c r="AC48" s="314"/>
      <c r="AD48" s="312" t="s">
        <v>57</v>
      </c>
      <c r="AE48" s="313"/>
      <c r="AF48" s="314"/>
      <c r="AG48" s="312" t="s">
        <v>56</v>
      </c>
      <c r="AH48" s="313"/>
      <c r="AI48" s="314"/>
      <c r="AJ48" s="312" t="s">
        <v>57</v>
      </c>
      <c r="AK48" s="314"/>
      <c r="AL48" s="101" t="s">
        <v>19</v>
      </c>
      <c r="AM48" s="101" t="s">
        <v>18</v>
      </c>
      <c r="AN48" s="62"/>
    </row>
    <row r="49" spans="1:40" ht="18" customHeight="1" x14ac:dyDescent="0.45">
      <c r="A49" s="62"/>
      <c r="B49" s="75" t="s">
        <v>108</v>
      </c>
      <c r="C49" s="101">
        <f>COUNTIFS($B$11:$B$30,C$47,$C$11:$C$30,"A",$E$11:$E$30,"*")</f>
        <v>1</v>
      </c>
      <c r="D49" s="101">
        <f>COUNTIFS($B$11:$B$30,C$47,$C$11:$C$30,"B",$E$11:$E$30,"*")</f>
        <v>0</v>
      </c>
      <c r="E49" s="101">
        <f>COUNTIFS($B$11:$B$30,E$47,$C$11:$C$30,"A",$E$11:$E$30,"*")</f>
        <v>0</v>
      </c>
      <c r="F49" s="312">
        <f>COUNTIFS($B$11:$B$30,E$47,$C$11:$C$30,"B",$E$11:$E$30,"*")</f>
        <v>0</v>
      </c>
      <c r="G49" s="313"/>
      <c r="H49" s="314"/>
      <c r="I49" s="312">
        <f>COUNTIFS($B$11:$B$30,I$47,$C$11:$C$30,"A",$E$11:$E$30,"*")</f>
        <v>0</v>
      </c>
      <c r="J49" s="313"/>
      <c r="K49" s="314"/>
      <c r="L49" s="312">
        <f>COUNTIFS($B$11:$B$30,I$47,$C$11:$C$30,"B",$E$11:$E$30,"*")</f>
        <v>1</v>
      </c>
      <c r="M49" s="313"/>
      <c r="N49" s="314"/>
      <c r="O49" s="312">
        <f>COUNTIFS($B$11:$B$30,O$47,$C$11:$C$30,"A",$E$11:$E$30,"*")</f>
        <v>0</v>
      </c>
      <c r="P49" s="313"/>
      <c r="Q49" s="314"/>
      <c r="R49" s="312">
        <f>COUNTIFS($B$11:$B$30,O$47,$C$11:$C$30,"B",$E$11:$E$30,"*")</f>
        <v>0</v>
      </c>
      <c r="S49" s="313"/>
      <c r="T49" s="314"/>
      <c r="U49" s="312">
        <f>COUNTIFS($B$11:$B$30,U$47,$C$11:$C$30,"A",$E$11:$E$30,"*")</f>
        <v>0</v>
      </c>
      <c r="V49" s="313"/>
      <c r="W49" s="314"/>
      <c r="X49" s="312">
        <f>COUNTIFS($B$11:$B$30,U$47,$C$11:$C$30,"B",$E$11:$E$30,"*")</f>
        <v>0</v>
      </c>
      <c r="Y49" s="313"/>
      <c r="Z49" s="314"/>
      <c r="AA49" s="312">
        <f>COUNTIFS($B$11:$B$30,AA$47,$C$11:$C$30,"A",$E$11:$E$30,"*")</f>
        <v>0</v>
      </c>
      <c r="AB49" s="313"/>
      <c r="AC49" s="314"/>
      <c r="AD49" s="312">
        <f>COUNTIFS($B$11:$B$30,AA$47,$C$11:$C$30,"B",$E$11:$E$30,"*")</f>
        <v>0</v>
      </c>
      <c r="AE49" s="313"/>
      <c r="AF49" s="314"/>
      <c r="AG49" s="312">
        <f>COUNTIFS($B$11:$B$30,AG$47,$C$11:$C$30,"A",$E$11:$E$30,"*")</f>
        <v>0</v>
      </c>
      <c r="AH49" s="313"/>
      <c r="AI49" s="314"/>
      <c r="AJ49" s="312">
        <f>COUNTIFS($B$11:$B$30,AG$47,$C$11:$C$30,"B",$E$11:$E$30,"*")</f>
        <v>0</v>
      </c>
      <c r="AK49" s="314"/>
      <c r="AL49" s="101">
        <f>COUNTIFS($B$11:$B$30,AL$47,$C$11:$C$30,"A",$E$11:$E$30,"*")</f>
        <v>0</v>
      </c>
      <c r="AM49" s="101">
        <f>COUNTIFS($B$11:$B$30,AL$47,$C$11:$C$30,"B",$E$11:$E$30,"*")</f>
        <v>0</v>
      </c>
      <c r="AN49" s="62"/>
    </row>
    <row r="50" spans="1:40" ht="18" customHeight="1" x14ac:dyDescent="0.45">
      <c r="A50" s="62"/>
      <c r="B50" s="82" t="s">
        <v>109</v>
      </c>
      <c r="C50" s="101">
        <f>COUNTIFS($B$11:$B$30,C$47,$C$11:$C$30,"C",$E$11:$E$30,"*")</f>
        <v>0</v>
      </c>
      <c r="D50" s="101">
        <f>COUNTIFS($B$11:$B$30,C$47,$C$11:$C$30,"D",$E$11:$E$30,"*")</f>
        <v>0</v>
      </c>
      <c r="E50" s="101">
        <f>COUNTIFS($B$11:$B$30,E$47,$C$11:$C$30,"C",$E$11:$E$30,"*")</f>
        <v>1</v>
      </c>
      <c r="F50" s="312">
        <f>COUNTIFS($B$11:$B$30,E$47,$C$11:$C$30,"D",$E$11:$E$30,"*")</f>
        <v>0</v>
      </c>
      <c r="G50" s="313"/>
      <c r="H50" s="314"/>
      <c r="I50" s="312">
        <f>COUNTIFS($B$11:$B$30,I$47,$C$11:$C$30,"C",$E$11:$E$30,"*")</f>
        <v>0</v>
      </c>
      <c r="J50" s="313"/>
      <c r="K50" s="314"/>
      <c r="L50" s="312">
        <f>COUNTIFS($B$11:$B$30,I$47,$C$11:$C$30,"D",$E$11:$E$30,"*")</f>
        <v>0</v>
      </c>
      <c r="M50" s="313"/>
      <c r="N50" s="314"/>
      <c r="O50" s="312">
        <f>COUNTIFS($B$11:$B$30,O$47,$C$11:$C$30,"C",$E$11:$E$30,"*")</f>
        <v>0</v>
      </c>
      <c r="P50" s="313"/>
      <c r="Q50" s="314"/>
      <c r="R50" s="312">
        <f>COUNTIFS($B$11:$B$30,O$47,$C$11:$C$30,"D",$E$11:$E$30,"*")</f>
        <v>1</v>
      </c>
      <c r="S50" s="313"/>
      <c r="T50" s="314"/>
      <c r="U50" s="312">
        <f>COUNTIFS($B$11:$B$30,U$47,$C$11:$C$30,"C",$E$11:$E$30,"*")</f>
        <v>0</v>
      </c>
      <c r="V50" s="313"/>
      <c r="W50" s="314"/>
      <c r="X50" s="312">
        <f>COUNTIFS($B$11:$B$30,U$47,$C$11:$C$30,"D",$E$11:$E$30,"*")</f>
        <v>0</v>
      </c>
      <c r="Y50" s="313"/>
      <c r="Z50" s="314"/>
      <c r="AA50" s="312">
        <f>COUNTIFS($B$11:$B$30,AA$47,$C$11:$C$30,"C",$E$11:$E$30,"*")</f>
        <v>0</v>
      </c>
      <c r="AB50" s="313"/>
      <c r="AC50" s="314"/>
      <c r="AD50" s="312">
        <f>COUNTIFS($B$11:$B$30,AA$47,$C$11:$C$30,"D",$E$11:$E$30,"*")</f>
        <v>0</v>
      </c>
      <c r="AE50" s="313"/>
      <c r="AF50" s="314"/>
      <c r="AG50" s="312">
        <f>COUNTIFS($B$11:$B$30,AG$47,$C$11:$C$30,"C",$E$11:$E$30,"*")</f>
        <v>0</v>
      </c>
      <c r="AH50" s="313"/>
      <c r="AI50" s="314"/>
      <c r="AJ50" s="312">
        <f>COUNTIFS($B$11:$B$30,AG$47,$C$11:$C$30,"D",$E$11:$E$30,"*")</f>
        <v>0</v>
      </c>
      <c r="AK50" s="314"/>
      <c r="AL50" s="101">
        <f>COUNTIFS($B$11:$B$30,AL$47,$C$11:$C$30,"C",$E$11:$E$30,"*")</f>
        <v>0</v>
      </c>
      <c r="AM50" s="101">
        <f>COUNTIFS($B$11:$B$30,AL$47,$C$11:$C$30,"D",$E$11:$E$30,"*")</f>
        <v>0</v>
      </c>
      <c r="AN50" s="62"/>
    </row>
    <row r="51" spans="1:40" ht="24.9" customHeight="1" x14ac:dyDescent="0.45">
      <c r="A51" s="62"/>
      <c r="B51" s="82" t="s">
        <v>201</v>
      </c>
      <c r="C51" s="309">
        <f>IF($AK$3="４週",SUMIFS($AK$11:$AK$30,$B$11:$B$30,C47)/4/$AH$5,IF($AK$3="歴月",SUMIFS($AK$11:$AK$30,$B$11:$B$30,C47)/$AL$5,"記載する期間を選択してください"))</f>
        <v>1</v>
      </c>
      <c r="D51" s="317"/>
      <c r="E51" s="309">
        <f>IF($AK$3="４週",SUMIFS($AK$11:$AK$30,$B$11:$B$30,E47)/4/$AH$5,IF($AK$3="歴月",SUMIFS($AK$11:$AK$30,$B$11:$B$30,E47)/$AL$5,"記載する期間を選択してください"))</f>
        <v>0.4</v>
      </c>
      <c r="F51" s="310"/>
      <c r="G51" s="310"/>
      <c r="H51" s="317"/>
      <c r="I51" s="309">
        <f>IF($AK$3="４週",SUMIFS($AK$11:$AK$30,$B$11:$B$30,I47)/4/$AH$5,IF($AK$3="歴月",SUMIFS($AK$11:$AK$30,$B$11:$B$30,I47)/$AL$5,"記載する期間を選択してください"))</f>
        <v>0.6</v>
      </c>
      <c r="J51" s="310"/>
      <c r="K51" s="310"/>
      <c r="L51" s="310"/>
      <c r="M51" s="310"/>
      <c r="N51" s="317"/>
      <c r="O51" s="309">
        <f>IF($AK$3="４週",SUMIFS($AK$11:$AK$30,$B$11:$B$30,O47)/4/$AH$5,IF($AK$3="歴月",SUMIFS($AK$11:$AK$30,$B$11:$B$30,O47)/$AL$5,"記載する期間を選択してください"))</f>
        <v>0.5</v>
      </c>
      <c r="P51" s="310"/>
      <c r="Q51" s="310"/>
      <c r="R51" s="310"/>
      <c r="S51" s="310"/>
      <c r="T51" s="317"/>
      <c r="U51" s="309">
        <f>IF($AK$3="４週",SUMIFS($AK$11:$AK$30,$B$11:$B$30,U47)/4/$AH$5,IF($AK$3="歴月",SUMIFS($AK$11:$AK$30,$B$11:$B$30,U47)/$AL$5,"記載する期間を選択してください"))</f>
        <v>0</v>
      </c>
      <c r="V51" s="310"/>
      <c r="W51" s="310"/>
      <c r="X51" s="310"/>
      <c r="Y51" s="310"/>
      <c r="Z51" s="317"/>
      <c r="AA51" s="309">
        <f>IF($AK$3="４週",SUMIFS($AK$11:$AK$30,$B$11:$B$30,AA47)/4/$AH$5,IF($AK$3="歴月",SUMIFS($AK$11:$AK$30,$B$11:$B$30,AA47)/$AL$5,"記載する期間を選択してください"))</f>
        <v>0</v>
      </c>
      <c r="AB51" s="310"/>
      <c r="AC51" s="310"/>
      <c r="AD51" s="310"/>
      <c r="AE51" s="310"/>
      <c r="AF51" s="317"/>
      <c r="AG51" s="309">
        <f>IF($AK$3="４週",SUMIFS($AK$11:$AK$30,$B$11:$B$30,AG47)/4/$AH$5,IF($AK$3="歴月",SUMIFS($AK$11:$AK$30,$B$11:$B$30,AG47)/$AL$5,"記載する期間を選択してください"))</f>
        <v>0</v>
      </c>
      <c r="AH51" s="310"/>
      <c r="AI51" s="310"/>
      <c r="AJ51" s="310"/>
      <c r="AK51" s="317"/>
      <c r="AL51" s="309">
        <f>IF($AK$3="４週",SUMIFS($AK$11:$AK$30,$B$11:$B$30,AL47)/4/$AH$5,IF($AK$3="歴月",SUMIFS($AK$11:$AK$30,$B$11:$B$30,AL47)/$AL$5,"記載する期間を選択してください"))</f>
        <v>0</v>
      </c>
      <c r="AM51" s="317"/>
      <c r="AN51" s="62"/>
    </row>
    <row r="52" spans="1:40" ht="5.0999999999999996" customHeight="1" x14ac:dyDescent="0.45">
      <c r="A52" s="62"/>
      <c r="B52" s="59"/>
      <c r="C52" s="78">
        <v>2</v>
      </c>
      <c r="D52" s="78"/>
      <c r="E52" s="78">
        <v>3</v>
      </c>
      <c r="F52" s="78"/>
      <c r="G52" s="78"/>
      <c r="H52" s="78"/>
      <c r="I52" s="78">
        <v>4</v>
      </c>
      <c r="J52" s="78"/>
      <c r="K52" s="78"/>
      <c r="L52" s="78"/>
      <c r="M52" s="78"/>
      <c r="N52" s="78"/>
      <c r="O52" s="78">
        <v>5</v>
      </c>
      <c r="P52" s="78"/>
      <c r="Q52" s="78"/>
      <c r="R52" s="78"/>
      <c r="S52" s="78"/>
      <c r="T52" s="78"/>
      <c r="U52" s="78">
        <v>6</v>
      </c>
      <c r="V52" s="78"/>
      <c r="W52" s="78"/>
      <c r="X52" s="78"/>
      <c r="Y52" s="78"/>
      <c r="Z52" s="78"/>
      <c r="AA52" s="78">
        <v>7</v>
      </c>
      <c r="AB52" s="78"/>
      <c r="AC52" s="78"/>
      <c r="AD52" s="78"/>
      <c r="AE52" s="78"/>
      <c r="AF52" s="78"/>
      <c r="AG52" s="78">
        <v>8</v>
      </c>
      <c r="AH52" s="78"/>
      <c r="AI52" s="78"/>
      <c r="AJ52" s="78"/>
      <c r="AK52" s="78"/>
      <c r="AL52" s="78">
        <v>9</v>
      </c>
      <c r="AM52" s="100"/>
      <c r="AN52" s="62"/>
    </row>
    <row r="53" spans="1:40" ht="15" customHeight="1" x14ac:dyDescent="0.45">
      <c r="A53" s="60" t="s">
        <v>166</v>
      </c>
      <c r="B53" s="91"/>
      <c r="C53" s="92"/>
      <c r="D53" s="92"/>
      <c r="E53" s="92"/>
      <c r="F53" s="93"/>
      <c r="G53" s="92"/>
      <c r="H53" s="78"/>
      <c r="I53" s="78"/>
      <c r="J53" s="78"/>
      <c r="K53" s="78"/>
      <c r="L53" s="78"/>
      <c r="M53" s="78"/>
      <c r="N53" s="78"/>
      <c r="O53" s="78"/>
      <c r="P53" s="78"/>
      <c r="Q53" s="78"/>
      <c r="R53" s="78">
        <v>6</v>
      </c>
      <c r="S53" s="78"/>
      <c r="T53" s="78"/>
      <c r="U53" s="78"/>
      <c r="V53" s="78"/>
      <c r="W53" s="78"/>
      <c r="X53" s="78">
        <v>7</v>
      </c>
      <c r="Y53" s="78"/>
      <c r="Z53" s="78"/>
      <c r="AA53" s="78"/>
      <c r="AB53" s="78"/>
      <c r="AC53" s="78"/>
      <c r="AD53" s="78">
        <v>8</v>
      </c>
      <c r="AE53" s="78"/>
      <c r="AF53" s="78"/>
      <c r="AG53" s="79"/>
      <c r="AH53" s="79"/>
      <c r="AI53" s="79"/>
      <c r="AJ53" s="79">
        <v>9</v>
      </c>
      <c r="AK53" s="77"/>
      <c r="AL53" s="77"/>
      <c r="AM53" s="62"/>
    </row>
    <row r="54" spans="1:40" s="60" customFormat="1" ht="15" customHeight="1" x14ac:dyDescent="0.45">
      <c r="A54" s="60" t="s">
        <v>167</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x14ac:dyDescent="0.45">
      <c r="A55" s="60" t="s">
        <v>217</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x14ac:dyDescent="0.45">
      <c r="A56" s="60" t="s">
        <v>168</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s="60" customFormat="1" ht="15" customHeight="1" x14ac:dyDescent="0.45">
      <c r="A57" s="60" t="s">
        <v>169</v>
      </c>
      <c r="B57" s="86"/>
      <c r="C57" s="86"/>
      <c r="D57" s="86"/>
      <c r="E57" s="86"/>
      <c r="F57" s="86"/>
      <c r="G57" s="86"/>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row>
    <row r="58" spans="1:40" ht="15" customHeight="1" x14ac:dyDescent="0.45">
      <c r="A58" s="60" t="s">
        <v>170</v>
      </c>
      <c r="B58" s="94"/>
      <c r="C58" s="60"/>
      <c r="D58" s="60"/>
      <c r="E58" s="60"/>
      <c r="F58" s="60"/>
      <c r="G58" s="60"/>
    </row>
    <row r="59" spans="1:40" ht="15" customHeight="1" x14ac:dyDescent="0.45">
      <c r="A59" s="60" t="s">
        <v>171</v>
      </c>
      <c r="B59" s="94"/>
      <c r="C59" s="60"/>
      <c r="D59" s="60"/>
      <c r="E59" s="60"/>
      <c r="F59" s="60"/>
      <c r="G59" s="60"/>
    </row>
    <row r="60" spans="1:40" ht="15" customHeight="1" x14ac:dyDescent="0.45">
      <c r="A60" s="60"/>
      <c r="B60" s="75" t="s">
        <v>172</v>
      </c>
      <c r="C60" s="267" t="s">
        <v>173</v>
      </c>
      <c r="D60" s="267"/>
      <c r="E60" s="267"/>
      <c r="F60" s="60"/>
      <c r="G60" s="60"/>
    </row>
    <row r="61" spans="1:40" ht="15" customHeight="1" x14ac:dyDescent="0.45">
      <c r="A61" s="60"/>
      <c r="B61" s="97" t="s">
        <v>190</v>
      </c>
      <c r="C61" s="280" t="s">
        <v>174</v>
      </c>
      <c r="D61" s="280"/>
      <c r="E61" s="280"/>
      <c r="F61" s="60"/>
      <c r="G61" s="60"/>
    </row>
    <row r="62" spans="1:40" ht="15" customHeight="1" x14ac:dyDescent="0.45">
      <c r="A62" s="60"/>
      <c r="B62" s="97" t="s">
        <v>191</v>
      </c>
      <c r="C62" s="280" t="s">
        <v>175</v>
      </c>
      <c r="D62" s="280"/>
      <c r="E62" s="280"/>
      <c r="F62" s="60"/>
      <c r="G62" s="60"/>
    </row>
    <row r="63" spans="1:40" ht="15" customHeight="1" x14ac:dyDescent="0.45">
      <c r="A63" s="60"/>
      <c r="B63" s="97" t="s">
        <v>192</v>
      </c>
      <c r="C63" s="280" t="s">
        <v>176</v>
      </c>
      <c r="D63" s="280"/>
      <c r="E63" s="280"/>
      <c r="F63" s="60"/>
      <c r="G63" s="60"/>
    </row>
    <row r="64" spans="1:40" ht="15" customHeight="1" x14ac:dyDescent="0.45">
      <c r="A64" s="60"/>
      <c r="B64" s="97" t="s">
        <v>193</v>
      </c>
      <c r="C64" s="280" t="s">
        <v>177</v>
      </c>
      <c r="D64" s="280"/>
      <c r="E64" s="280"/>
      <c r="F64" s="60"/>
      <c r="G64" s="60"/>
    </row>
    <row r="65" spans="1:7" ht="15" customHeight="1" x14ac:dyDescent="0.45">
      <c r="A65" s="60"/>
      <c r="B65" s="60" t="s">
        <v>178</v>
      </c>
      <c r="C65" s="60"/>
      <c r="D65" s="60"/>
      <c r="E65" s="60"/>
      <c r="F65" s="60"/>
      <c r="G65" s="60"/>
    </row>
    <row r="66" spans="1:7" ht="15" customHeight="1" x14ac:dyDescent="0.45">
      <c r="A66" s="60"/>
      <c r="B66" s="60" t="s">
        <v>195</v>
      </c>
      <c r="C66" s="60"/>
      <c r="D66" s="60"/>
      <c r="E66" s="60"/>
      <c r="F66" s="60"/>
      <c r="G66" s="60"/>
    </row>
    <row r="67" spans="1:7" ht="15" customHeight="1" x14ac:dyDescent="0.45">
      <c r="A67" s="60"/>
      <c r="B67" s="60" t="s">
        <v>179</v>
      </c>
      <c r="C67" s="60"/>
      <c r="D67" s="60"/>
      <c r="E67" s="60"/>
      <c r="F67" s="60"/>
      <c r="G67" s="60"/>
    </row>
    <row r="68" spans="1:7" ht="15" customHeight="1" x14ac:dyDescent="0.45">
      <c r="A68" s="60" t="s">
        <v>180</v>
      </c>
      <c r="B68" s="94"/>
      <c r="C68" s="60"/>
      <c r="D68" s="60"/>
      <c r="E68" s="60"/>
      <c r="F68" s="60"/>
      <c r="G68" s="60"/>
    </row>
    <row r="69" spans="1:7" ht="15" customHeight="1" x14ac:dyDescent="0.45">
      <c r="A69" s="60" t="s">
        <v>336</v>
      </c>
      <c r="B69" s="94"/>
      <c r="C69" s="60"/>
      <c r="D69" s="60"/>
      <c r="E69" s="60"/>
      <c r="F69" s="60"/>
      <c r="G69" s="60"/>
    </row>
    <row r="70" spans="1:7" ht="15" customHeight="1" x14ac:dyDescent="0.45">
      <c r="A70" s="60" t="s">
        <v>196</v>
      </c>
      <c r="B70" s="94"/>
      <c r="C70" s="60"/>
      <c r="D70" s="60"/>
      <c r="E70" s="60"/>
      <c r="F70" s="60"/>
      <c r="G70" s="60"/>
    </row>
    <row r="71" spans="1:7" ht="15" customHeight="1" x14ac:dyDescent="0.45">
      <c r="A71" s="60" t="s">
        <v>182</v>
      </c>
      <c r="B71" s="94"/>
      <c r="C71" s="60"/>
      <c r="D71" s="60"/>
      <c r="E71" s="60"/>
      <c r="F71" s="60"/>
      <c r="G71" s="60"/>
    </row>
    <row r="72" spans="1:7" ht="15" customHeight="1" x14ac:dyDescent="0.45">
      <c r="A72" s="60" t="s">
        <v>316</v>
      </c>
      <c r="B72" s="94"/>
      <c r="C72" s="60"/>
      <c r="D72" s="60"/>
      <c r="E72" s="60"/>
      <c r="F72" s="60"/>
      <c r="G72" s="60"/>
    </row>
    <row r="73" spans="1:7" ht="15" customHeight="1" x14ac:dyDescent="0.45">
      <c r="A73" s="60" t="s">
        <v>183</v>
      </c>
      <c r="B73" s="94"/>
      <c r="C73" s="60"/>
      <c r="D73" s="60"/>
      <c r="E73" s="60"/>
      <c r="F73" s="60"/>
      <c r="G73" s="60"/>
    </row>
    <row r="74" spans="1:7" ht="15" customHeight="1" x14ac:dyDescent="0.45">
      <c r="A74" s="60" t="s">
        <v>184</v>
      </c>
      <c r="B74" s="94"/>
      <c r="C74" s="60"/>
      <c r="D74" s="60"/>
      <c r="E74" s="60"/>
      <c r="F74" s="60"/>
      <c r="G74" s="60"/>
    </row>
    <row r="75" spans="1:7" ht="15" customHeight="1" x14ac:dyDescent="0.45">
      <c r="A75" s="60" t="s">
        <v>185</v>
      </c>
      <c r="B75" s="94"/>
      <c r="C75" s="60"/>
      <c r="D75" s="60"/>
      <c r="E75" s="60"/>
      <c r="F75" s="60"/>
      <c r="G75" s="60"/>
    </row>
    <row r="76" spans="1:7" ht="15" customHeight="1" x14ac:dyDescent="0.45">
      <c r="A76" s="60" t="s">
        <v>186</v>
      </c>
      <c r="B76" s="94"/>
      <c r="C76" s="60"/>
      <c r="D76" s="60"/>
      <c r="E76" s="60"/>
      <c r="F76" s="60"/>
      <c r="G76" s="60"/>
    </row>
    <row r="77" spans="1:7" ht="15" customHeight="1" x14ac:dyDescent="0.45">
      <c r="A77" s="60" t="s">
        <v>187</v>
      </c>
      <c r="B77" s="94"/>
      <c r="C77" s="60"/>
      <c r="D77" s="60"/>
      <c r="E77" s="60"/>
      <c r="F77" s="60"/>
      <c r="G77" s="60"/>
    </row>
    <row r="78" spans="1:7" ht="15" customHeight="1" x14ac:dyDescent="0.45">
      <c r="A78" s="60" t="s">
        <v>188</v>
      </c>
      <c r="B78" s="94"/>
      <c r="C78" s="60"/>
      <c r="D78" s="60"/>
      <c r="E78" s="60"/>
      <c r="F78" s="60"/>
      <c r="G78" s="60"/>
    </row>
    <row r="79" spans="1:7" ht="15" customHeight="1" x14ac:dyDescent="0.45">
      <c r="A79" s="60" t="s">
        <v>189</v>
      </c>
      <c r="B79" s="94"/>
      <c r="C79" s="60"/>
      <c r="D79" s="60"/>
      <c r="E79" s="60"/>
      <c r="F79" s="60"/>
      <c r="G79" s="60"/>
    </row>
    <row r="80" spans="1:7" ht="15" customHeight="1" x14ac:dyDescent="0.45">
      <c r="A80" s="60" t="s">
        <v>194</v>
      </c>
      <c r="B80" s="94"/>
      <c r="C80" s="60"/>
      <c r="D80" s="60"/>
      <c r="E80" s="60"/>
      <c r="F80" s="60"/>
      <c r="G80" s="60"/>
    </row>
  </sheetData>
  <mergeCells count="143">
    <mergeCell ref="AK1:AN1"/>
    <mergeCell ref="M2:P2"/>
    <mergeCell ref="Q2:R2"/>
    <mergeCell ref="S2:T2"/>
    <mergeCell ref="U2:V2"/>
    <mergeCell ref="AK2:AN2"/>
    <mergeCell ref="AK3:AN3"/>
    <mergeCell ref="AK4:AN4"/>
    <mergeCell ref="AH5:AJ5"/>
    <mergeCell ref="A7:A10"/>
    <mergeCell ref="B7:B10"/>
    <mergeCell ref="C7:C10"/>
    <mergeCell ref="D7:D10"/>
    <mergeCell ref="E7:E10"/>
    <mergeCell ref="F7:AJ7"/>
    <mergeCell ref="AK7:AK10"/>
    <mergeCell ref="AM26:AN26"/>
    <mergeCell ref="AM27:AN27"/>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9:AN29"/>
    <mergeCell ref="AM30:AN30"/>
    <mergeCell ref="A31:E31"/>
    <mergeCell ref="AM31:AN32"/>
    <mergeCell ref="A32:E32"/>
    <mergeCell ref="A38:C38"/>
    <mergeCell ref="F38:H38"/>
    <mergeCell ref="I38:K38"/>
    <mergeCell ref="L38:N38"/>
    <mergeCell ref="O38:Q38"/>
    <mergeCell ref="AL39:AL40"/>
    <mergeCell ref="A40:C40"/>
    <mergeCell ref="F40:H40"/>
    <mergeCell ref="I40:K40"/>
    <mergeCell ref="L40:N40"/>
    <mergeCell ref="O40:Q40"/>
    <mergeCell ref="R40:T40"/>
    <mergeCell ref="U40:W40"/>
    <mergeCell ref="X40:Z40"/>
    <mergeCell ref="AA40:AC40"/>
    <mergeCell ref="A39:C39"/>
    <mergeCell ref="F39:H39"/>
    <mergeCell ref="I39:K39"/>
    <mergeCell ref="L39:N39"/>
    <mergeCell ref="O39:Q39"/>
    <mergeCell ref="R39:T39"/>
    <mergeCell ref="U39:W39"/>
    <mergeCell ref="X39:Z39"/>
    <mergeCell ref="AA39:AC39"/>
    <mergeCell ref="AD40:AF40"/>
    <mergeCell ref="AG40:AI40"/>
    <mergeCell ref="AJ40:AK40"/>
    <mergeCell ref="AD39:AF39"/>
    <mergeCell ref="AG39:AI39"/>
    <mergeCell ref="AJ39:AK39"/>
    <mergeCell ref="R38:T38"/>
    <mergeCell ref="U38:W38"/>
    <mergeCell ref="X38:Z38"/>
    <mergeCell ref="AA38:AC38"/>
    <mergeCell ref="AD38:AF38"/>
    <mergeCell ref="AG38:AI38"/>
    <mergeCell ref="AJ38:AK38"/>
    <mergeCell ref="A43:B43"/>
    <mergeCell ref="C43:D43"/>
    <mergeCell ref="E43:H43"/>
    <mergeCell ref="A44:B44"/>
    <mergeCell ref="C44:D44"/>
    <mergeCell ref="E44:H44"/>
    <mergeCell ref="AL47:AM47"/>
    <mergeCell ref="F48:H48"/>
    <mergeCell ref="I48:K48"/>
    <mergeCell ref="L48:N48"/>
    <mergeCell ref="O48:Q48"/>
    <mergeCell ref="R48:T48"/>
    <mergeCell ref="U48:W48"/>
    <mergeCell ref="X48:Z48"/>
    <mergeCell ref="AA48:AC48"/>
    <mergeCell ref="AD48:AF48"/>
    <mergeCell ref="C47:D47"/>
    <mergeCell ref="E47:H47"/>
    <mergeCell ref="I47:N47"/>
    <mergeCell ref="O47:T47"/>
    <mergeCell ref="U47:Z47"/>
    <mergeCell ref="AA47:AF47"/>
    <mergeCell ref="AG47:AK47"/>
    <mergeCell ref="AG48:AI48"/>
    <mergeCell ref="AJ48:AK48"/>
    <mergeCell ref="AG51:AK51"/>
    <mergeCell ref="AL51:AM51"/>
    <mergeCell ref="C60:E60"/>
    <mergeCell ref="C61:E61"/>
    <mergeCell ref="AG49:AI49"/>
    <mergeCell ref="AJ49:AK49"/>
    <mergeCell ref="F50:H50"/>
    <mergeCell ref="I50:K50"/>
    <mergeCell ref="L50:N50"/>
    <mergeCell ref="AA49:AC49"/>
    <mergeCell ref="AD49:AF49"/>
    <mergeCell ref="AG50:AI50"/>
    <mergeCell ref="AJ50:AK50"/>
    <mergeCell ref="F49:H49"/>
    <mergeCell ref="I49:K49"/>
    <mergeCell ref="L49:N49"/>
    <mergeCell ref="O49:Q49"/>
    <mergeCell ref="R49:T49"/>
    <mergeCell ref="U49:W49"/>
    <mergeCell ref="X49:Z49"/>
    <mergeCell ref="O50:Q50"/>
    <mergeCell ref="R50:T50"/>
    <mergeCell ref="U50:W50"/>
    <mergeCell ref="X50:Z50"/>
    <mergeCell ref="AA50:AC50"/>
    <mergeCell ref="AD50:AF50"/>
    <mergeCell ref="O51:T51"/>
    <mergeCell ref="U51:Z51"/>
    <mergeCell ref="AA51:AF51"/>
    <mergeCell ref="C62:E62"/>
    <mergeCell ref="C63:E63"/>
    <mergeCell ref="C64:E64"/>
    <mergeCell ref="I51:N51"/>
    <mergeCell ref="C51:D51"/>
    <mergeCell ref="E51:H51"/>
  </mergeCells>
  <phoneticPr fontId="3"/>
  <dataValidations count="6">
    <dataValidation type="list" allowBlank="1" showInputMessage="1" showErrorMessage="1" sqref="C11:C30" xr:uid="{00000000-0002-0000-0C00-000000000000}">
      <formula1>"A,B,C,D"</formula1>
    </dataValidation>
    <dataValidation operator="greaterThanOrEqual" allowBlank="1" showInputMessage="1" showErrorMessage="1" sqref="I45 AJ39:AJ40 AL39 L41 L45 I41" xr:uid="{00000000-0002-0000-0C00-000001000000}"/>
    <dataValidation type="whole" operator="greaterThanOrEqual" allowBlank="1" showInputMessage="1" showErrorMessage="1" sqref="I39:I40 D39:F40 AG39:AG40 AD39:AD40 AA39:AA40 X39:X40 U39:U40 R39:R40 O39:O40 L39:L40" xr:uid="{00000000-0002-0000-0C00-000002000000}">
      <formula1>0</formula1>
    </dataValidation>
    <dataValidation type="list" allowBlank="1" showInputMessage="1" showErrorMessage="1" sqref="AK4:AN4" xr:uid="{00000000-0002-0000-0C00-000003000000}">
      <formula1>"予定,実績"</formula1>
    </dataValidation>
    <dataValidation type="list" allowBlank="1" showInputMessage="1" showErrorMessage="1" sqref="AK3:AN3" xr:uid="{00000000-0002-0000-0C00-000004000000}">
      <formula1>"４週,歴月"</formula1>
    </dataValidation>
    <dataValidation type="list" allowBlank="1" showInputMessage="1" showErrorMessage="1" sqref="B11:B30" xr:uid="{00000000-0002-0000-0C00-000005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80" fitToWidth="0" fitToHeight="0" orientation="landscape" r:id="rId1"/>
  <headerFooter alignWithMargins="0">
    <oddHeader>&amp;L&amp;"ＭＳ ゴシック,標準"&amp;10（参考様式）</oddHeader>
  </headerFooter>
  <rowBreaks count="1" manualBreakCount="1">
    <brk id="36" max="3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dimension ref="A1:AQ79"/>
  <sheetViews>
    <sheetView showGridLines="0" view="pageBreakPreview" zoomScaleNormal="100" zoomScaleSheetLayoutView="100" workbookViewId="0">
      <selection activeCell="B15" sqref="B15"/>
    </sheetView>
  </sheetViews>
  <sheetFormatPr defaultColWidth="8.19921875" defaultRowHeight="21" customHeight="1" x14ac:dyDescent="0.45"/>
  <cols>
    <col min="1" max="1" width="2.59765625" style="59" customWidth="1"/>
    <col min="2" max="2" width="14.6992187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x14ac:dyDescent="0.45">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262" t="s">
        <v>99</v>
      </c>
      <c r="AL1" s="262"/>
      <c r="AM1" s="262"/>
      <c r="AN1" s="262"/>
    </row>
    <row r="2" spans="1:40" ht="18" customHeight="1" x14ac:dyDescent="0.45">
      <c r="A2" s="62"/>
      <c r="B2" s="63"/>
      <c r="C2" s="63"/>
      <c r="D2" s="63"/>
      <c r="E2" s="63"/>
      <c r="F2" s="63"/>
      <c r="G2" s="63"/>
      <c r="H2" s="63"/>
      <c r="I2" s="63"/>
      <c r="J2" s="63"/>
      <c r="K2" s="63"/>
      <c r="L2" s="63"/>
      <c r="M2" s="269">
        <v>2024</v>
      </c>
      <c r="N2" s="269"/>
      <c r="O2" s="269"/>
      <c r="P2" s="269"/>
      <c r="Q2" s="268" t="s">
        <v>150</v>
      </c>
      <c r="R2" s="268"/>
      <c r="S2" s="269">
        <v>5</v>
      </c>
      <c r="T2" s="269"/>
      <c r="U2" s="268" t="s">
        <v>151</v>
      </c>
      <c r="V2" s="268"/>
      <c r="W2" s="63"/>
      <c r="X2" s="63"/>
      <c r="Y2" s="63"/>
      <c r="Z2" s="62"/>
      <c r="AA2" s="62"/>
      <c r="AC2" s="81"/>
      <c r="AD2" s="63"/>
      <c r="AE2" s="63"/>
      <c r="AF2" s="63"/>
      <c r="AG2" s="63"/>
      <c r="AH2" s="63"/>
      <c r="AI2" s="81" t="s">
        <v>156</v>
      </c>
      <c r="AJ2" s="81"/>
      <c r="AK2" s="263"/>
      <c r="AL2" s="263"/>
      <c r="AM2" s="263"/>
      <c r="AN2" s="263"/>
    </row>
    <row r="3" spans="1:40" ht="18" customHeight="1" x14ac:dyDescent="0.45">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264"/>
      <c r="AL3" s="264"/>
      <c r="AM3" s="264"/>
      <c r="AN3" s="264"/>
    </row>
    <row r="4" spans="1:40" ht="18" customHeight="1" x14ac:dyDescent="0.45">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264"/>
      <c r="AL4" s="264"/>
      <c r="AM4" s="264"/>
      <c r="AN4" s="264"/>
    </row>
    <row r="5" spans="1:40" ht="18" customHeight="1" x14ac:dyDescent="0.45">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01"/>
      <c r="AI5" s="301"/>
      <c r="AJ5" s="301"/>
      <c r="AK5" s="88" t="s">
        <v>157</v>
      </c>
      <c r="AL5" s="99"/>
      <c r="AM5" s="88" t="s">
        <v>158</v>
      </c>
      <c r="AN5" s="62"/>
    </row>
    <row r="6" spans="1:40" ht="9.9" customHeight="1" x14ac:dyDescent="0.45">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5">
      <c r="A7" s="275" t="s">
        <v>153</v>
      </c>
      <c r="B7" s="267" t="s">
        <v>162</v>
      </c>
      <c r="C7" s="272" t="s">
        <v>163</v>
      </c>
      <c r="D7" s="267" t="s">
        <v>164</v>
      </c>
      <c r="E7" s="276" t="s">
        <v>165</v>
      </c>
      <c r="F7" s="271" t="s">
        <v>197</v>
      </c>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65" t="s">
        <v>198</v>
      </c>
      <c r="AL7" s="266" t="s">
        <v>199</v>
      </c>
      <c r="AM7" s="261" t="s">
        <v>200</v>
      </c>
      <c r="AN7" s="261"/>
    </row>
    <row r="8" spans="1:40" ht="15" customHeight="1" x14ac:dyDescent="0.45">
      <c r="A8" s="275"/>
      <c r="B8" s="267"/>
      <c r="C8" s="273"/>
      <c r="D8" s="267"/>
      <c r="E8" s="276"/>
      <c r="F8" s="267" t="s">
        <v>104</v>
      </c>
      <c r="G8" s="267"/>
      <c r="H8" s="267"/>
      <c r="I8" s="267"/>
      <c r="J8" s="267"/>
      <c r="K8" s="267"/>
      <c r="L8" s="267"/>
      <c r="M8" s="267" t="s">
        <v>105</v>
      </c>
      <c r="N8" s="267"/>
      <c r="O8" s="267"/>
      <c r="P8" s="267"/>
      <c r="Q8" s="267"/>
      <c r="R8" s="267"/>
      <c r="S8" s="267"/>
      <c r="T8" s="267" t="s">
        <v>106</v>
      </c>
      <c r="U8" s="267"/>
      <c r="V8" s="267"/>
      <c r="W8" s="267"/>
      <c r="X8" s="267"/>
      <c r="Y8" s="267"/>
      <c r="Z8" s="267"/>
      <c r="AA8" s="267" t="s">
        <v>107</v>
      </c>
      <c r="AB8" s="267"/>
      <c r="AC8" s="267"/>
      <c r="AD8" s="267"/>
      <c r="AE8" s="267"/>
      <c r="AF8" s="267"/>
      <c r="AG8" s="267"/>
      <c r="AH8" s="267" t="s">
        <v>110</v>
      </c>
      <c r="AI8" s="267"/>
      <c r="AJ8" s="267"/>
      <c r="AK8" s="265"/>
      <c r="AL8" s="266"/>
      <c r="AM8" s="261"/>
      <c r="AN8" s="261"/>
    </row>
    <row r="9" spans="1:40" ht="15" customHeight="1" x14ac:dyDescent="0.45">
      <c r="A9" s="275"/>
      <c r="B9" s="267"/>
      <c r="C9" s="273"/>
      <c r="D9" s="267"/>
      <c r="E9" s="276"/>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65"/>
      <c r="AL9" s="266"/>
      <c r="AM9" s="261"/>
      <c r="AN9" s="261"/>
    </row>
    <row r="10" spans="1:40" ht="15" customHeight="1" x14ac:dyDescent="0.45">
      <c r="A10" s="275"/>
      <c r="B10" s="267"/>
      <c r="C10" s="274"/>
      <c r="D10" s="267"/>
      <c r="E10" s="276"/>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65"/>
      <c r="AL10" s="266"/>
      <c r="AM10" s="261"/>
      <c r="AN10" s="261"/>
    </row>
    <row r="11" spans="1:40" ht="18" customHeight="1" x14ac:dyDescent="0.45">
      <c r="A11" s="74">
        <v>1</v>
      </c>
      <c r="B11" s="103" t="s">
        <v>115</v>
      </c>
      <c r="C11" s="83" t="s">
        <v>190</v>
      </c>
      <c r="D11" s="104"/>
      <c r="E11" s="105" t="s">
        <v>190</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9"/>
      <c r="AN11" s="279"/>
    </row>
    <row r="12" spans="1:40" ht="18" customHeight="1" x14ac:dyDescent="0.45">
      <c r="A12" s="74">
        <v>2</v>
      </c>
      <c r="B12" s="103" t="s">
        <v>115</v>
      </c>
      <c r="C12" s="83" t="s">
        <v>191</v>
      </c>
      <c r="D12" s="104"/>
      <c r="E12" s="105" t="s">
        <v>191</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79"/>
      <c r="AN12" s="279"/>
    </row>
    <row r="13" spans="1:40" ht="18" customHeight="1" x14ac:dyDescent="0.45">
      <c r="A13" s="74">
        <v>3</v>
      </c>
      <c r="B13" s="103" t="s">
        <v>115</v>
      </c>
      <c r="C13" s="83" t="s">
        <v>192</v>
      </c>
      <c r="D13" s="104"/>
      <c r="E13" s="105" t="s">
        <v>192</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79"/>
      <c r="AN13" s="279"/>
    </row>
    <row r="14" spans="1:40" ht="18" customHeight="1" x14ac:dyDescent="0.45">
      <c r="A14" s="74">
        <v>4</v>
      </c>
      <c r="B14" s="103" t="s">
        <v>115</v>
      </c>
      <c r="C14" s="83" t="s">
        <v>193</v>
      </c>
      <c r="D14" s="104"/>
      <c r="E14" s="105" t="s">
        <v>193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79"/>
      <c r="AN14" s="279"/>
    </row>
    <row r="15" spans="1:40" ht="18" customHeight="1" x14ac:dyDescent="0.45">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79"/>
      <c r="AN15" s="279"/>
    </row>
    <row r="16" spans="1:40" ht="18" customHeight="1" x14ac:dyDescent="0.45">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9"/>
      <c r="AN16" s="279"/>
    </row>
    <row r="17" spans="1:40" ht="18" customHeight="1" x14ac:dyDescent="0.45">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9"/>
      <c r="AN17" s="279"/>
    </row>
    <row r="18" spans="1:40" ht="18" customHeight="1" x14ac:dyDescent="0.45">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9"/>
      <c r="AN18" s="279"/>
    </row>
    <row r="19" spans="1:40" ht="18" customHeight="1" x14ac:dyDescent="0.45">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9"/>
      <c r="AN19" s="279"/>
    </row>
    <row r="20" spans="1:40" ht="18" customHeight="1" x14ac:dyDescent="0.45">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9"/>
      <c r="AN20" s="279"/>
    </row>
    <row r="21" spans="1:40" ht="18" customHeight="1" x14ac:dyDescent="0.45">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9"/>
      <c r="AN21" s="279"/>
    </row>
    <row r="22" spans="1:40" ht="18" customHeight="1" x14ac:dyDescent="0.45">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9"/>
      <c r="AN22" s="279"/>
    </row>
    <row r="23" spans="1:40" ht="18" customHeight="1" x14ac:dyDescent="0.45">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9"/>
      <c r="AN23" s="279"/>
    </row>
    <row r="24" spans="1:40" ht="18" customHeight="1" x14ac:dyDescent="0.45">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9"/>
      <c r="AN24" s="279"/>
    </row>
    <row r="25" spans="1:40" ht="18" customHeight="1" x14ac:dyDescent="0.45">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9"/>
      <c r="AN25" s="279"/>
    </row>
    <row r="26" spans="1:40" ht="18" customHeight="1" x14ac:dyDescent="0.45">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9"/>
      <c r="AN26" s="279"/>
    </row>
    <row r="27" spans="1:40" ht="18" customHeight="1" x14ac:dyDescent="0.45">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9"/>
      <c r="AN27" s="279"/>
    </row>
    <row r="28" spans="1:40" ht="18" customHeight="1" x14ac:dyDescent="0.45">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9"/>
      <c r="AN28" s="279"/>
    </row>
    <row r="29" spans="1:40" ht="18" customHeight="1" x14ac:dyDescent="0.45">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9"/>
      <c r="AN29" s="279"/>
    </row>
    <row r="30" spans="1:40" ht="18" customHeight="1" x14ac:dyDescent="0.45">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9"/>
      <c r="AN30" s="279"/>
    </row>
    <row r="31" spans="1:40" ht="18" customHeight="1" x14ac:dyDescent="0.45">
      <c r="A31" s="276" t="s">
        <v>94</v>
      </c>
      <c r="B31" s="277"/>
      <c r="C31" s="277"/>
      <c r="D31" s="277"/>
      <c r="E31" s="277"/>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5"/>
      <c r="AN31" s="275"/>
    </row>
    <row r="32" spans="1:40" ht="18" customHeight="1" x14ac:dyDescent="0.45">
      <c r="A32" s="277" t="s">
        <v>96</v>
      </c>
      <c r="B32" s="277"/>
      <c r="C32" s="277"/>
      <c r="D32" s="277"/>
      <c r="E32" s="278"/>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5"/>
      <c r="AN32" s="275"/>
    </row>
    <row r="33" spans="1:43" ht="15" customHeight="1" x14ac:dyDescent="0.45">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5">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5">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5">
      <c r="A36" s="68" t="s">
        <v>208</v>
      </c>
      <c r="B36" s="67"/>
      <c r="C36" s="67"/>
      <c r="D36" s="67"/>
      <c r="E36" s="67"/>
      <c r="F36" s="67"/>
      <c r="G36" s="60"/>
      <c r="H36" s="60"/>
      <c r="I36" s="60"/>
      <c r="J36" s="60"/>
      <c r="K36" s="60"/>
      <c r="L36" s="60"/>
      <c r="M36" s="60"/>
      <c r="N36" s="60"/>
      <c r="O36" s="60"/>
      <c r="AM36" s="67"/>
      <c r="AN36" s="62"/>
    </row>
    <row r="37" spans="1:43" ht="24.9" customHeight="1" x14ac:dyDescent="0.45">
      <c r="A37" s="267"/>
      <c r="B37" s="267"/>
      <c r="C37" s="267"/>
      <c r="D37" s="98">
        <v>4</v>
      </c>
      <c r="E37" s="98">
        <v>5</v>
      </c>
      <c r="F37" s="333">
        <v>6</v>
      </c>
      <c r="G37" s="333"/>
      <c r="H37" s="333"/>
      <c r="I37" s="333">
        <v>7</v>
      </c>
      <c r="J37" s="333"/>
      <c r="K37" s="333"/>
      <c r="L37" s="333">
        <v>8</v>
      </c>
      <c r="M37" s="333"/>
      <c r="N37" s="333"/>
      <c r="O37" s="333">
        <v>9</v>
      </c>
      <c r="P37" s="333"/>
      <c r="Q37" s="333"/>
      <c r="R37" s="333">
        <v>10</v>
      </c>
      <c r="S37" s="333"/>
      <c r="T37" s="333"/>
      <c r="U37" s="333">
        <v>11</v>
      </c>
      <c r="V37" s="333"/>
      <c r="W37" s="333"/>
      <c r="X37" s="333">
        <v>12</v>
      </c>
      <c r="Y37" s="333"/>
      <c r="Z37" s="333"/>
      <c r="AA37" s="333">
        <v>1</v>
      </c>
      <c r="AB37" s="333"/>
      <c r="AC37" s="333"/>
      <c r="AD37" s="333">
        <v>2</v>
      </c>
      <c r="AE37" s="333"/>
      <c r="AF37" s="333"/>
      <c r="AG37" s="333">
        <v>3</v>
      </c>
      <c r="AH37" s="333"/>
      <c r="AI37" s="333"/>
      <c r="AJ37" s="267" t="s">
        <v>154</v>
      </c>
      <c r="AK37" s="267"/>
      <c r="AL37" s="82" t="s">
        <v>212</v>
      </c>
      <c r="AM37"/>
      <c r="AN37"/>
      <c r="AO37"/>
      <c r="AP37"/>
      <c r="AQ37"/>
    </row>
    <row r="38" spans="1:43" ht="18" customHeight="1" x14ac:dyDescent="0.45">
      <c r="A38" s="331" t="s">
        <v>216</v>
      </c>
      <c r="B38" s="331"/>
      <c r="C38" s="331"/>
      <c r="D38" s="69">
        <v>1400</v>
      </c>
      <c r="E38" s="69">
        <v>1310</v>
      </c>
      <c r="F38" s="332">
        <v>1400</v>
      </c>
      <c r="G38" s="332"/>
      <c r="H38" s="332"/>
      <c r="I38" s="332">
        <v>1470</v>
      </c>
      <c r="J38" s="332"/>
      <c r="K38" s="332"/>
      <c r="L38" s="332">
        <v>1470</v>
      </c>
      <c r="M38" s="332"/>
      <c r="N38" s="332"/>
      <c r="O38" s="332">
        <v>1330</v>
      </c>
      <c r="P38" s="332"/>
      <c r="Q38" s="332"/>
      <c r="R38" s="332">
        <v>1400</v>
      </c>
      <c r="S38" s="332"/>
      <c r="T38" s="332"/>
      <c r="U38" s="332">
        <v>1400</v>
      </c>
      <c r="V38" s="332"/>
      <c r="W38" s="332"/>
      <c r="X38" s="332">
        <v>1330</v>
      </c>
      <c r="Y38" s="332"/>
      <c r="Z38" s="332"/>
      <c r="AA38" s="332">
        <v>1330</v>
      </c>
      <c r="AB38" s="332"/>
      <c r="AC38" s="332"/>
      <c r="AD38" s="332">
        <v>1330</v>
      </c>
      <c r="AE38" s="332"/>
      <c r="AF38" s="332"/>
      <c r="AG38" s="332">
        <v>1400</v>
      </c>
      <c r="AH38" s="332"/>
      <c r="AI38" s="332"/>
      <c r="AJ38" s="280">
        <f>SUM(D38:AI38)</f>
        <v>16570</v>
      </c>
      <c r="AK38" s="280"/>
      <c r="AL38" s="334">
        <f>ROUNDUP(AJ38/AJ39,1)</f>
        <v>70</v>
      </c>
      <c r="AM38"/>
      <c r="AN38"/>
      <c r="AO38"/>
      <c r="AP38"/>
      <c r="AQ38"/>
    </row>
    <row r="39" spans="1:43" ht="18" customHeight="1" x14ac:dyDescent="0.45">
      <c r="A39" s="331" t="s">
        <v>209</v>
      </c>
      <c r="B39" s="331"/>
      <c r="C39" s="331"/>
      <c r="D39" s="69">
        <v>20</v>
      </c>
      <c r="E39" s="69">
        <v>19</v>
      </c>
      <c r="F39" s="332">
        <v>20</v>
      </c>
      <c r="G39" s="332"/>
      <c r="H39" s="332"/>
      <c r="I39" s="332">
        <v>21</v>
      </c>
      <c r="J39" s="332"/>
      <c r="K39" s="332"/>
      <c r="L39" s="332">
        <v>21</v>
      </c>
      <c r="M39" s="332"/>
      <c r="N39" s="332"/>
      <c r="O39" s="332">
        <v>19</v>
      </c>
      <c r="P39" s="332"/>
      <c r="Q39" s="332"/>
      <c r="R39" s="332">
        <v>20</v>
      </c>
      <c r="S39" s="332"/>
      <c r="T39" s="332"/>
      <c r="U39" s="332">
        <v>20</v>
      </c>
      <c r="V39" s="332"/>
      <c r="W39" s="332"/>
      <c r="X39" s="332">
        <v>19</v>
      </c>
      <c r="Y39" s="332"/>
      <c r="Z39" s="332"/>
      <c r="AA39" s="332">
        <v>19</v>
      </c>
      <c r="AB39" s="332"/>
      <c r="AC39" s="332"/>
      <c r="AD39" s="332">
        <v>19</v>
      </c>
      <c r="AE39" s="332"/>
      <c r="AF39" s="332"/>
      <c r="AG39" s="332">
        <v>20</v>
      </c>
      <c r="AH39" s="332"/>
      <c r="AI39" s="332"/>
      <c r="AJ39" s="280">
        <f>+SUM(D39:AI39)</f>
        <v>237</v>
      </c>
      <c r="AK39" s="280"/>
      <c r="AL39" s="335"/>
      <c r="AM39"/>
      <c r="AN39"/>
      <c r="AO39"/>
      <c r="AP39"/>
      <c r="AQ39"/>
    </row>
    <row r="40" spans="1:43" ht="5.0999999999999996" customHeight="1" x14ac:dyDescent="0.45">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x14ac:dyDescent="0.45">
      <c r="A41" s="68" t="s">
        <v>210</v>
      </c>
      <c r="B41" s="60"/>
      <c r="D41" s="60"/>
      <c r="E41" s="60"/>
      <c r="F41" s="60"/>
      <c r="G41" s="60"/>
      <c r="H41" s="60"/>
      <c r="I41"/>
      <c r="J41"/>
      <c r="K41"/>
      <c r="L41"/>
      <c r="M41"/>
      <c r="N41"/>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24.9" customHeight="1" x14ac:dyDescent="0.45">
      <c r="A42" s="267" t="s">
        <v>202</v>
      </c>
      <c r="B42" s="267"/>
      <c r="C42" s="267" t="s">
        <v>115</v>
      </c>
      <c r="D42" s="267"/>
      <c r="E42" s="266" t="s">
        <v>229</v>
      </c>
      <c r="F42" s="266"/>
      <c r="G42" s="266"/>
      <c r="H42" s="266"/>
      <c r="I42"/>
      <c r="J42"/>
      <c r="K42"/>
      <c r="L42"/>
      <c r="M42"/>
      <c r="N42"/>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x14ac:dyDescent="0.45">
      <c r="A43" s="266" t="s">
        <v>213</v>
      </c>
      <c r="B43" s="266"/>
      <c r="C43" s="330">
        <f>ROUNDDOWN(IF(AL38&lt;=60,1,1+ROUNDUP((AL38-60)/40,0)),1)</f>
        <v>2</v>
      </c>
      <c r="D43" s="330"/>
      <c r="E43" s="330">
        <f>ROUNDDOWN(AL38/40,1)</f>
        <v>1.7</v>
      </c>
      <c r="F43" s="330"/>
      <c r="G43" s="330"/>
      <c r="H43" s="330"/>
      <c r="I43"/>
      <c r="J43"/>
      <c r="K43"/>
      <c r="L43"/>
      <c r="M43"/>
      <c r="N43"/>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5.0999999999999996" customHeight="1" x14ac:dyDescent="0.45">
      <c r="A44" s="86"/>
      <c r="B44" s="86"/>
      <c r="C44" s="86"/>
      <c r="D44" s="86"/>
      <c r="E44" s="86"/>
      <c r="F44" s="86"/>
      <c r="G44" s="86"/>
      <c r="H44" s="86"/>
      <c r="I44" s="86"/>
      <c r="J44" s="60"/>
      <c r="K44" s="60"/>
      <c r="L44" s="60"/>
      <c r="M44" s="106"/>
      <c r="N44" s="60"/>
      <c r="O44" s="60"/>
      <c r="P44" s="60"/>
      <c r="Q44"/>
      <c r="W44" s="67"/>
      <c r="X44" s="60"/>
      <c r="Y44" s="60"/>
      <c r="Z44" s="60"/>
      <c r="AA44" s="60"/>
      <c r="AB44" s="60"/>
      <c r="AC44" s="60"/>
      <c r="AD44" s="60"/>
      <c r="AE44" s="60"/>
      <c r="AF44" s="60"/>
      <c r="AG44" s="60"/>
      <c r="AH44" s="60"/>
      <c r="AI44" s="60"/>
      <c r="AJ44" s="106"/>
      <c r="AK44" s="60"/>
      <c r="AL44" s="67"/>
      <c r="AM44" s="67"/>
      <c r="AN44" s="62"/>
    </row>
    <row r="45" spans="1:43" ht="21" customHeight="1" x14ac:dyDescent="0.45">
      <c r="A45" s="68" t="s">
        <v>214</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 customHeight="1" x14ac:dyDescent="0.45">
      <c r="A46" s="62"/>
      <c r="B46" s="67"/>
      <c r="C46" s="309" t="str">
        <f>IF(VLOOKUP($AK$1,選択肢!$A$1:$J$31,C51,FALSE)=0,"-",VLOOKUP($AK$1,選択肢!$A$1:$J$31,C51,FALSE))</f>
        <v>管理者</v>
      </c>
      <c r="D46" s="310"/>
      <c r="E46" s="316" t="str">
        <f>IF(VLOOKUP($AK$1,選択肢!$A$1:$J$31,E51,FALSE)=0,"-",VLOOKUP($AK$1,選択肢!$A$1:$J$31,E51,FALSE))</f>
        <v>サービス管理責任者</v>
      </c>
      <c r="F46" s="316"/>
      <c r="G46" s="316"/>
      <c r="H46" s="316"/>
      <c r="I46" s="309" t="str">
        <f>IF(VLOOKUP($AK$1,選択肢!$A$1:$J$31,I51,FALSE)=0,"-",VLOOKUP($AK$1,選択肢!$A$1:$J$31,I51,FALSE))</f>
        <v>就労定着支援員</v>
      </c>
      <c r="J46" s="310"/>
      <c r="K46" s="310"/>
      <c r="L46" s="310"/>
      <c r="M46" s="310"/>
      <c r="N46" s="317"/>
      <c r="O46" s="309" t="str">
        <f>IF(VLOOKUP($AK$1,選択肢!$A$1:$J$31,O51,FALSE)=0,"-",VLOOKUP($AK$1,選択肢!$A$1:$J$31,O51,FALSE))</f>
        <v>-</v>
      </c>
      <c r="P46" s="310"/>
      <c r="Q46" s="310"/>
      <c r="R46" s="310"/>
      <c r="S46" s="310"/>
      <c r="T46" s="317"/>
      <c r="U46" s="309" t="str">
        <f>IF(VLOOKUP($AK$1,選択肢!$A$1:$J$31,U51,FALSE)=0,"-",VLOOKUP($AK$1,選択肢!$A$1:$J$31,U51,FALSE))</f>
        <v>-</v>
      </c>
      <c r="V46" s="310"/>
      <c r="W46" s="310"/>
      <c r="X46" s="310"/>
      <c r="Y46" s="310"/>
      <c r="Z46" s="317"/>
      <c r="AA46" s="309" t="str">
        <f>IF(VLOOKUP($AK$1,選択肢!$A$1:$J$31,AA51,FALSE)=0,"-",VLOOKUP($AK$1,選択肢!$A$1:$J$31,AA51,FALSE))</f>
        <v>-</v>
      </c>
      <c r="AB46" s="310"/>
      <c r="AC46" s="310"/>
      <c r="AD46" s="310"/>
      <c r="AE46" s="310"/>
      <c r="AF46" s="317"/>
      <c r="AG46" s="316" t="str">
        <f>IF(VLOOKUP($AK$1,選択肢!$A$1:$J$31,AG51,FALSE)=0,"-",VLOOKUP($AK$1,選択肢!$A$1:$J$31,AG51,FALSE))</f>
        <v>-</v>
      </c>
      <c r="AH46" s="316"/>
      <c r="AI46" s="316"/>
      <c r="AJ46" s="316"/>
      <c r="AK46" s="316"/>
      <c r="AL46" s="316" t="str">
        <f>IF(VLOOKUP($AK$1,選択肢!$A$1:$J$31,AL51,FALSE)=0,"-",VLOOKUP($AK$1,選択肢!$A$1:$J$31,AL51,FALSE))</f>
        <v>-</v>
      </c>
      <c r="AM46" s="316"/>
      <c r="AN46" s="62"/>
    </row>
    <row r="47" spans="1:43" ht="18" customHeight="1" x14ac:dyDescent="0.45">
      <c r="A47" s="62"/>
      <c r="B47" s="67"/>
      <c r="C47" s="102" t="s">
        <v>56</v>
      </c>
      <c r="D47" s="102" t="s">
        <v>57</v>
      </c>
      <c r="E47" s="101" t="s">
        <v>56</v>
      </c>
      <c r="F47" s="315" t="s">
        <v>57</v>
      </c>
      <c r="G47" s="315"/>
      <c r="H47" s="315"/>
      <c r="I47" s="312" t="s">
        <v>56</v>
      </c>
      <c r="J47" s="313"/>
      <c r="K47" s="314"/>
      <c r="L47" s="312" t="s">
        <v>57</v>
      </c>
      <c r="M47" s="313"/>
      <c r="N47" s="314"/>
      <c r="O47" s="312" t="s">
        <v>56</v>
      </c>
      <c r="P47" s="313"/>
      <c r="Q47" s="314"/>
      <c r="R47" s="312" t="s">
        <v>57</v>
      </c>
      <c r="S47" s="313"/>
      <c r="T47" s="314"/>
      <c r="U47" s="312" t="s">
        <v>56</v>
      </c>
      <c r="V47" s="313"/>
      <c r="W47" s="314"/>
      <c r="X47" s="312" t="s">
        <v>57</v>
      </c>
      <c r="Y47" s="313"/>
      <c r="Z47" s="314"/>
      <c r="AA47" s="312" t="s">
        <v>56</v>
      </c>
      <c r="AB47" s="313"/>
      <c r="AC47" s="314"/>
      <c r="AD47" s="312" t="s">
        <v>57</v>
      </c>
      <c r="AE47" s="313"/>
      <c r="AF47" s="314"/>
      <c r="AG47" s="312" t="s">
        <v>56</v>
      </c>
      <c r="AH47" s="313"/>
      <c r="AI47" s="314"/>
      <c r="AJ47" s="312" t="s">
        <v>57</v>
      </c>
      <c r="AK47" s="314"/>
      <c r="AL47" s="101" t="s">
        <v>19</v>
      </c>
      <c r="AM47" s="101" t="s">
        <v>18</v>
      </c>
      <c r="AN47" s="62"/>
    </row>
    <row r="48" spans="1:43" ht="18" customHeight="1" x14ac:dyDescent="0.45">
      <c r="A48" s="62"/>
      <c r="B48" s="75" t="s">
        <v>108</v>
      </c>
      <c r="C48" s="101">
        <f>COUNTIFS($B$11:$B$30,C$46,$C$11:$C$30,"A",$E$11:$E$30,"*")</f>
        <v>0</v>
      </c>
      <c r="D48" s="101">
        <f>COUNTIFS($B$11:$B$30,C$46,$C$11:$C$30,"B",$E$11:$E$30,"*")</f>
        <v>0</v>
      </c>
      <c r="E48" s="101">
        <f>COUNTIFS($B$11:$B$30,E$46,$C$11:$C$30,"A",$E$11:$E$30,"*")</f>
        <v>1</v>
      </c>
      <c r="F48" s="312">
        <f>COUNTIFS($B$11:$B$30,E$46,$C$11:$C$30,"B",$E$11:$E$30,"*")</f>
        <v>1</v>
      </c>
      <c r="G48" s="313"/>
      <c r="H48" s="314"/>
      <c r="I48" s="312">
        <f>COUNTIFS($B$11:$B$30,I$46,$C$11:$C$30,"A",$E$11:$E$30,"*")</f>
        <v>0</v>
      </c>
      <c r="J48" s="313"/>
      <c r="K48" s="314"/>
      <c r="L48" s="312">
        <f>COUNTIFS($B$11:$B$30,I$46,$C$11:$C$30,"B",$E$11:$E$30,"*")</f>
        <v>0</v>
      </c>
      <c r="M48" s="313"/>
      <c r="N48" s="314"/>
      <c r="O48" s="312">
        <f>COUNTIFS($B$11:$B$30,O$46,$C$11:$C$30,"A",$E$11:$E$30,"*")</f>
        <v>0</v>
      </c>
      <c r="P48" s="313"/>
      <c r="Q48" s="314"/>
      <c r="R48" s="312">
        <f>COUNTIFS($B$11:$B$30,O$46,$C$11:$C$30,"B",$E$11:$E$30,"*")</f>
        <v>0</v>
      </c>
      <c r="S48" s="313"/>
      <c r="T48" s="314"/>
      <c r="U48" s="312">
        <f>COUNTIFS($B$11:$B$30,U$46,$C$11:$C$30,"A",$E$11:$E$30,"*")</f>
        <v>0</v>
      </c>
      <c r="V48" s="313"/>
      <c r="W48" s="314"/>
      <c r="X48" s="312">
        <f>COUNTIFS($B$11:$B$30,U$46,$C$11:$C$30,"B",$E$11:$E$30,"*")</f>
        <v>0</v>
      </c>
      <c r="Y48" s="313"/>
      <c r="Z48" s="314"/>
      <c r="AA48" s="312">
        <f>COUNTIFS($B$11:$B$30,AA$46,$C$11:$C$30,"A",$E$11:$E$30,"*")</f>
        <v>0</v>
      </c>
      <c r="AB48" s="313"/>
      <c r="AC48" s="314"/>
      <c r="AD48" s="312">
        <f>COUNTIFS($B$11:$B$30,AA$46,$C$11:$C$30,"B",$E$11:$E$30,"*")</f>
        <v>0</v>
      </c>
      <c r="AE48" s="313"/>
      <c r="AF48" s="314"/>
      <c r="AG48" s="312">
        <f>COUNTIFS($B$11:$B$30,AG$46,$C$11:$C$30,"A",$E$11:$E$30,"*")</f>
        <v>0</v>
      </c>
      <c r="AH48" s="313"/>
      <c r="AI48" s="314"/>
      <c r="AJ48" s="312">
        <f>COUNTIFS($B$11:$B$30,AG$46,$C$11:$C$30,"B",$E$11:$E$30,"*")</f>
        <v>0</v>
      </c>
      <c r="AK48" s="314"/>
      <c r="AL48" s="101">
        <f>COUNTIFS($B$11:$B$30,AL$46,$C$11:$C$30,"A",$E$11:$E$30,"*")</f>
        <v>0</v>
      </c>
      <c r="AM48" s="101">
        <f>COUNTIFS($B$11:$B$30,AL$46,$C$11:$C$30,"B",$E$11:$E$30,"*")</f>
        <v>0</v>
      </c>
      <c r="AN48" s="62"/>
    </row>
    <row r="49" spans="1:40" ht="18" customHeight="1" x14ac:dyDescent="0.45">
      <c r="A49" s="62"/>
      <c r="B49" s="82" t="s">
        <v>109</v>
      </c>
      <c r="C49" s="101">
        <f>COUNTIFS($B$11:$B$30,C$46,$C$11:$C$30,"C",$E$11:$E$30,"*")</f>
        <v>0</v>
      </c>
      <c r="D49" s="101">
        <f>COUNTIFS($B$11:$B$30,C$46,$C$11:$C$30,"D",$E$11:$E$30,"*")</f>
        <v>0</v>
      </c>
      <c r="E49" s="101">
        <f>COUNTIFS($B$11:$B$30,E$46,$C$11:$C$30,"C",$E$11:$E$30,"*")</f>
        <v>1</v>
      </c>
      <c r="F49" s="312">
        <f>COUNTIFS($B$11:$B$30,E$46,$C$11:$C$30,"D",$E$11:$E$30,"*")</f>
        <v>1</v>
      </c>
      <c r="G49" s="313"/>
      <c r="H49" s="314"/>
      <c r="I49" s="312">
        <f>COUNTIFS($B$11:$B$30,I$46,$C$11:$C$30,"C",$E$11:$E$30,"*")</f>
        <v>0</v>
      </c>
      <c r="J49" s="313"/>
      <c r="K49" s="314"/>
      <c r="L49" s="312">
        <f>COUNTIFS($B$11:$B$30,I$46,$C$11:$C$30,"D",$E$11:$E$30,"*")</f>
        <v>0</v>
      </c>
      <c r="M49" s="313"/>
      <c r="N49" s="314"/>
      <c r="O49" s="312">
        <f>COUNTIFS($B$11:$B$30,O$46,$C$11:$C$30,"C",$E$11:$E$30,"*")</f>
        <v>0</v>
      </c>
      <c r="P49" s="313"/>
      <c r="Q49" s="314"/>
      <c r="R49" s="312">
        <f>COUNTIFS($B$11:$B$30,O$46,$C$11:$C$30,"D",$E$11:$E$30,"*")</f>
        <v>0</v>
      </c>
      <c r="S49" s="313"/>
      <c r="T49" s="314"/>
      <c r="U49" s="312">
        <f>COUNTIFS($B$11:$B$30,U$46,$C$11:$C$30,"C",$E$11:$E$30,"*")</f>
        <v>0</v>
      </c>
      <c r="V49" s="313"/>
      <c r="W49" s="314"/>
      <c r="X49" s="312">
        <f>COUNTIFS($B$11:$B$30,U$46,$C$11:$C$30,"D",$E$11:$E$30,"*")</f>
        <v>0</v>
      </c>
      <c r="Y49" s="313"/>
      <c r="Z49" s="314"/>
      <c r="AA49" s="312">
        <f>COUNTIFS($B$11:$B$30,AA$46,$C$11:$C$30,"C",$E$11:$E$30,"*")</f>
        <v>0</v>
      </c>
      <c r="AB49" s="313"/>
      <c r="AC49" s="314"/>
      <c r="AD49" s="312">
        <f>COUNTIFS($B$11:$B$30,AA$46,$C$11:$C$30,"D",$E$11:$E$30,"*")</f>
        <v>0</v>
      </c>
      <c r="AE49" s="313"/>
      <c r="AF49" s="314"/>
      <c r="AG49" s="312">
        <f>COUNTIFS($B$11:$B$30,AG$46,$C$11:$C$30,"C",$E$11:$E$30,"*")</f>
        <v>0</v>
      </c>
      <c r="AH49" s="313"/>
      <c r="AI49" s="314"/>
      <c r="AJ49" s="312">
        <f>COUNTIFS($B$11:$B$30,AG$46,$C$11:$C$30,"D",$E$11:$E$30,"*")</f>
        <v>0</v>
      </c>
      <c r="AK49" s="314"/>
      <c r="AL49" s="101">
        <f>COUNTIFS($B$11:$B$30,AL$46,$C$11:$C$30,"C",$E$11:$E$30,"*")</f>
        <v>0</v>
      </c>
      <c r="AM49" s="101">
        <f>COUNTIFS($B$11:$B$30,AL$46,$C$11:$C$30,"D",$E$11:$E$30,"*")</f>
        <v>0</v>
      </c>
      <c r="AN49" s="62"/>
    </row>
    <row r="50" spans="1:40" ht="24.9" customHeight="1" x14ac:dyDescent="0.45">
      <c r="A50" s="62"/>
      <c r="B50" s="82" t="s">
        <v>201</v>
      </c>
      <c r="C50" s="309" t="str">
        <f>IF($AK$3="４週",SUMIFS($AK$11:$AK$30,$B$11:$B$30,C46)/4/$AH$5,IF($AK$3="歴月",SUMIFS($AK$11:$AK$30,$B$11:$B$30,C46)/$AL$5,"記載する期間を選択してください"))</f>
        <v>記載する期間を選択してください</v>
      </c>
      <c r="D50" s="317"/>
      <c r="E50" s="309" t="str">
        <f>IF($AK$3="４週",SUMIFS($AK$11:$AK$30,$B$11:$B$30,E46)/4/$AH$5,IF($AK$3="歴月",SUMIFS($AK$11:$AK$30,$B$11:$B$30,E46)/$AL$5,"記載する期間を選択してください"))</f>
        <v>記載する期間を選択してください</v>
      </c>
      <c r="F50" s="310"/>
      <c r="G50" s="310"/>
      <c r="H50" s="317"/>
      <c r="I50" s="309" t="str">
        <f>IF($AK$3="４週",SUMIFS($AK$11:$AK$30,$B$11:$B$30,I46)/4/$AH$5,IF($AK$3="歴月",SUMIFS($AK$11:$AK$30,$B$11:$B$30,I46)/$AL$5,"記載する期間を選択してください"))</f>
        <v>記載する期間を選択してください</v>
      </c>
      <c r="J50" s="310"/>
      <c r="K50" s="310"/>
      <c r="L50" s="310"/>
      <c r="M50" s="310"/>
      <c r="N50" s="317"/>
      <c r="O50" s="309" t="str">
        <f>IF($AK$3="４週",SUMIFS($AK$11:$AK$30,$B$11:$B$30,O46)/4/$AH$5,IF($AK$3="歴月",SUMIFS($AK$11:$AK$30,$B$11:$B$30,O46)/$AL$5,"記載する期間を選択してください"))</f>
        <v>記載する期間を選択してください</v>
      </c>
      <c r="P50" s="310"/>
      <c r="Q50" s="310"/>
      <c r="R50" s="310"/>
      <c r="S50" s="310"/>
      <c r="T50" s="317"/>
      <c r="U50" s="309" t="str">
        <f>IF($AK$3="４週",SUMIFS($AK$11:$AK$30,$B$11:$B$30,U46)/4/$AH$5,IF($AK$3="歴月",SUMIFS($AK$11:$AK$30,$B$11:$B$30,U46)/$AL$5,"記載する期間を選択してください"))</f>
        <v>記載する期間を選択してください</v>
      </c>
      <c r="V50" s="310"/>
      <c r="W50" s="310"/>
      <c r="X50" s="310"/>
      <c r="Y50" s="310"/>
      <c r="Z50" s="317"/>
      <c r="AA50" s="309" t="str">
        <f>IF($AK$3="４週",SUMIFS($AK$11:$AK$30,$B$11:$B$30,AA46)/4/$AH$5,IF($AK$3="歴月",SUMIFS($AK$11:$AK$30,$B$11:$B$30,AA46)/$AL$5,"記載する期間を選択してください"))</f>
        <v>記載する期間を選択してください</v>
      </c>
      <c r="AB50" s="310"/>
      <c r="AC50" s="310"/>
      <c r="AD50" s="310"/>
      <c r="AE50" s="310"/>
      <c r="AF50" s="317"/>
      <c r="AG50" s="309" t="str">
        <f>IF($AK$3="４週",SUMIFS($AK$11:$AK$30,$B$11:$B$30,AG46)/4/$AH$5,IF($AK$3="歴月",SUMIFS($AK$11:$AK$30,$B$11:$B$30,AG46)/$AL$5,"記載する期間を選択してください"))</f>
        <v>記載する期間を選択してください</v>
      </c>
      <c r="AH50" s="310"/>
      <c r="AI50" s="310"/>
      <c r="AJ50" s="310"/>
      <c r="AK50" s="317"/>
      <c r="AL50" s="309" t="str">
        <f>IF($AK$3="４週",SUMIFS($AK$11:$AK$30,$B$11:$B$30,AL46)/4/$AH$5,IF($AK$3="歴月",SUMIFS($AK$11:$AK$30,$B$11:$B$30,AL46)/$AL$5,"記載する期間を選択してください"))</f>
        <v>記載する期間を選択してください</v>
      </c>
      <c r="AM50" s="317"/>
      <c r="AN50" s="62"/>
    </row>
    <row r="51" spans="1:40" ht="6" customHeight="1" x14ac:dyDescent="0.45">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x14ac:dyDescent="0.45">
      <c r="A52" s="60" t="s">
        <v>166</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x14ac:dyDescent="0.45">
      <c r="A53" s="60" t="s">
        <v>167</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x14ac:dyDescent="0.45">
      <c r="A54" s="60" t="s">
        <v>217</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x14ac:dyDescent="0.45">
      <c r="A55" s="60" t="s">
        <v>168</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x14ac:dyDescent="0.45">
      <c r="A56" s="60" t="s">
        <v>169</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ht="15" customHeight="1" x14ac:dyDescent="0.45">
      <c r="A57" s="60" t="s">
        <v>170</v>
      </c>
      <c r="B57" s="94"/>
      <c r="C57" s="60"/>
      <c r="D57" s="60"/>
      <c r="E57" s="60"/>
      <c r="F57" s="60"/>
      <c r="G57" s="60"/>
    </row>
    <row r="58" spans="1:40" ht="15" customHeight="1" x14ac:dyDescent="0.45">
      <c r="A58" s="60" t="s">
        <v>171</v>
      </c>
      <c r="B58" s="94"/>
      <c r="C58" s="60"/>
      <c r="D58" s="60"/>
      <c r="E58" s="60"/>
      <c r="F58" s="60"/>
      <c r="G58" s="60"/>
    </row>
    <row r="59" spans="1:40" ht="15" customHeight="1" x14ac:dyDescent="0.45">
      <c r="A59" s="60"/>
      <c r="B59" s="75" t="s">
        <v>172</v>
      </c>
      <c r="C59" s="267" t="s">
        <v>173</v>
      </c>
      <c r="D59" s="267"/>
      <c r="E59" s="267"/>
      <c r="F59" s="60"/>
      <c r="G59" s="60"/>
    </row>
    <row r="60" spans="1:40" ht="15" customHeight="1" x14ac:dyDescent="0.45">
      <c r="A60" s="60"/>
      <c r="B60" s="97" t="s">
        <v>190</v>
      </c>
      <c r="C60" s="280" t="s">
        <v>174</v>
      </c>
      <c r="D60" s="280"/>
      <c r="E60" s="280"/>
      <c r="F60" s="60"/>
      <c r="G60" s="60"/>
    </row>
    <row r="61" spans="1:40" ht="15" customHeight="1" x14ac:dyDescent="0.45">
      <c r="A61" s="60"/>
      <c r="B61" s="97" t="s">
        <v>191</v>
      </c>
      <c r="C61" s="280" t="s">
        <v>175</v>
      </c>
      <c r="D61" s="280"/>
      <c r="E61" s="280"/>
      <c r="F61" s="60"/>
      <c r="G61" s="60"/>
    </row>
    <row r="62" spans="1:40" ht="15" customHeight="1" x14ac:dyDescent="0.45">
      <c r="A62" s="60"/>
      <c r="B62" s="97" t="s">
        <v>192</v>
      </c>
      <c r="C62" s="280" t="s">
        <v>176</v>
      </c>
      <c r="D62" s="280"/>
      <c r="E62" s="280"/>
      <c r="F62" s="60"/>
      <c r="G62" s="60"/>
    </row>
    <row r="63" spans="1:40" ht="15" customHeight="1" x14ac:dyDescent="0.45">
      <c r="A63" s="60"/>
      <c r="B63" s="97" t="s">
        <v>193</v>
      </c>
      <c r="C63" s="280" t="s">
        <v>177</v>
      </c>
      <c r="D63" s="280"/>
      <c r="E63" s="280"/>
      <c r="F63" s="60"/>
      <c r="G63" s="60"/>
    </row>
    <row r="64" spans="1:40" ht="15" customHeight="1" x14ac:dyDescent="0.45">
      <c r="A64" s="60"/>
      <c r="B64" s="60" t="s">
        <v>178</v>
      </c>
      <c r="C64" s="60"/>
      <c r="D64" s="60"/>
      <c r="E64" s="60"/>
      <c r="F64" s="60"/>
      <c r="G64" s="60"/>
    </row>
    <row r="65" spans="1:7" ht="15" customHeight="1" x14ac:dyDescent="0.45">
      <c r="A65" s="60"/>
      <c r="B65" s="60" t="s">
        <v>195</v>
      </c>
      <c r="C65" s="60"/>
      <c r="D65" s="60"/>
      <c r="E65" s="60"/>
      <c r="F65" s="60"/>
      <c r="G65" s="60"/>
    </row>
    <row r="66" spans="1:7" ht="15" customHeight="1" x14ac:dyDescent="0.45">
      <c r="A66" s="60"/>
      <c r="B66" s="60" t="s">
        <v>179</v>
      </c>
      <c r="C66" s="60"/>
      <c r="D66" s="60"/>
      <c r="E66" s="60"/>
      <c r="F66" s="60"/>
      <c r="G66" s="60"/>
    </row>
    <row r="67" spans="1:7" ht="15" customHeight="1" x14ac:dyDescent="0.45">
      <c r="A67" s="60" t="s">
        <v>180</v>
      </c>
      <c r="B67" s="94"/>
      <c r="C67" s="60"/>
      <c r="D67" s="60"/>
      <c r="E67" s="60"/>
      <c r="F67" s="60"/>
      <c r="G67" s="60"/>
    </row>
    <row r="68" spans="1:7" ht="15" customHeight="1" x14ac:dyDescent="0.45">
      <c r="A68" s="60" t="s">
        <v>181</v>
      </c>
      <c r="B68" s="94"/>
      <c r="C68" s="60"/>
      <c r="D68" s="60"/>
      <c r="E68" s="60"/>
      <c r="F68" s="60"/>
      <c r="G68" s="60"/>
    </row>
    <row r="69" spans="1:7" ht="15" customHeight="1" x14ac:dyDescent="0.45">
      <c r="A69" s="60" t="s">
        <v>196</v>
      </c>
      <c r="B69" s="94"/>
      <c r="C69" s="60"/>
      <c r="D69" s="60"/>
      <c r="E69" s="60"/>
      <c r="F69" s="60"/>
      <c r="G69" s="60"/>
    </row>
    <row r="70" spans="1:7" ht="15" customHeight="1" x14ac:dyDescent="0.45">
      <c r="A70" s="60" t="s">
        <v>182</v>
      </c>
      <c r="B70" s="94"/>
      <c r="C70" s="60"/>
      <c r="D70" s="60"/>
      <c r="E70" s="60"/>
      <c r="F70" s="60"/>
      <c r="G70" s="60"/>
    </row>
    <row r="71" spans="1:7" ht="15" customHeight="1" x14ac:dyDescent="0.45">
      <c r="A71" s="60" t="s">
        <v>316</v>
      </c>
      <c r="B71" s="94"/>
      <c r="C71" s="60"/>
      <c r="D71" s="60"/>
      <c r="E71" s="60"/>
      <c r="F71" s="60"/>
      <c r="G71" s="60"/>
    </row>
    <row r="72" spans="1:7" ht="15" customHeight="1" x14ac:dyDescent="0.45">
      <c r="A72" s="60" t="s">
        <v>183</v>
      </c>
      <c r="B72" s="94"/>
      <c r="C72" s="60"/>
      <c r="D72" s="60"/>
      <c r="E72" s="60"/>
      <c r="F72" s="60"/>
      <c r="G72" s="60"/>
    </row>
    <row r="73" spans="1:7" ht="15" customHeight="1" x14ac:dyDescent="0.45">
      <c r="A73" s="60" t="s">
        <v>184</v>
      </c>
      <c r="B73" s="94"/>
      <c r="C73" s="60"/>
      <c r="D73" s="60"/>
      <c r="E73" s="60"/>
      <c r="F73" s="60"/>
      <c r="G73" s="60"/>
    </row>
    <row r="74" spans="1:7" ht="15" customHeight="1" x14ac:dyDescent="0.45">
      <c r="A74" s="60" t="s">
        <v>185</v>
      </c>
      <c r="B74" s="94"/>
      <c r="C74" s="60"/>
      <c r="D74" s="60"/>
      <c r="E74" s="60"/>
      <c r="F74" s="60"/>
      <c r="G74" s="60"/>
    </row>
    <row r="75" spans="1:7" ht="15" customHeight="1" x14ac:dyDescent="0.45">
      <c r="A75" s="60" t="s">
        <v>186</v>
      </c>
      <c r="B75" s="94"/>
      <c r="C75" s="60"/>
      <c r="D75" s="60"/>
      <c r="E75" s="60"/>
      <c r="F75" s="60"/>
      <c r="G75" s="60"/>
    </row>
    <row r="76" spans="1:7" ht="15" customHeight="1" x14ac:dyDescent="0.45">
      <c r="A76" s="60" t="s">
        <v>187</v>
      </c>
      <c r="B76" s="94"/>
      <c r="C76" s="60"/>
      <c r="D76" s="60"/>
      <c r="E76" s="60"/>
      <c r="F76" s="60"/>
      <c r="G76" s="60"/>
    </row>
    <row r="77" spans="1:7" ht="15" customHeight="1" x14ac:dyDescent="0.45">
      <c r="A77" s="60" t="s">
        <v>188</v>
      </c>
      <c r="B77" s="94"/>
      <c r="C77" s="60"/>
      <c r="D77" s="60"/>
      <c r="E77" s="60"/>
      <c r="F77" s="60"/>
      <c r="G77" s="60"/>
    </row>
    <row r="78" spans="1:7" ht="15" customHeight="1" x14ac:dyDescent="0.45">
      <c r="A78" s="60" t="s">
        <v>189</v>
      </c>
      <c r="B78" s="94"/>
      <c r="C78" s="60"/>
      <c r="D78" s="60"/>
      <c r="E78" s="60"/>
      <c r="F78" s="60"/>
      <c r="G78" s="60"/>
    </row>
    <row r="79" spans="1:7" ht="15" customHeight="1" x14ac:dyDescent="0.45">
      <c r="A79" s="60" t="s">
        <v>194</v>
      </c>
      <c r="B79" s="94"/>
      <c r="C79" s="60"/>
      <c r="D79" s="60"/>
      <c r="E79" s="60"/>
      <c r="F79" s="60"/>
      <c r="G79" s="60"/>
    </row>
  </sheetData>
  <mergeCells count="143">
    <mergeCell ref="AK1:AN1"/>
    <mergeCell ref="M2:P2"/>
    <mergeCell ref="Q2:R2"/>
    <mergeCell ref="S2:T2"/>
    <mergeCell ref="U2:V2"/>
    <mergeCell ref="AK2:AN2"/>
    <mergeCell ref="AK3:AN3"/>
    <mergeCell ref="AK4:AN4"/>
    <mergeCell ref="AH5:AJ5"/>
    <mergeCell ref="A7:A10"/>
    <mergeCell ref="B7:B10"/>
    <mergeCell ref="C7:C10"/>
    <mergeCell ref="D7:D10"/>
    <mergeCell ref="E7:E10"/>
    <mergeCell ref="F7:AJ7"/>
    <mergeCell ref="AK7:AK10"/>
    <mergeCell ref="AM26:AN26"/>
    <mergeCell ref="AM27:AN27"/>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9:AN29"/>
    <mergeCell ref="AM30:AN30"/>
    <mergeCell ref="A31:E31"/>
    <mergeCell ref="AM31:AN32"/>
    <mergeCell ref="A32:E32"/>
    <mergeCell ref="A37:C37"/>
    <mergeCell ref="F37:H37"/>
    <mergeCell ref="I37:K37"/>
    <mergeCell ref="L37:N37"/>
    <mergeCell ref="O37:Q37"/>
    <mergeCell ref="AL38:AL39"/>
    <mergeCell ref="A39:C39"/>
    <mergeCell ref="F39:H39"/>
    <mergeCell ref="I39:K39"/>
    <mergeCell ref="L39:N39"/>
    <mergeCell ref="O39:Q39"/>
    <mergeCell ref="R39:T39"/>
    <mergeCell ref="U39:W39"/>
    <mergeCell ref="X39:Z39"/>
    <mergeCell ref="AA39:AC39"/>
    <mergeCell ref="A38:C38"/>
    <mergeCell ref="F38:H38"/>
    <mergeCell ref="I38:K38"/>
    <mergeCell ref="L38:N38"/>
    <mergeCell ref="O38:Q38"/>
    <mergeCell ref="R38:T38"/>
    <mergeCell ref="U38:W38"/>
    <mergeCell ref="X38:Z38"/>
    <mergeCell ref="AA38:AC38"/>
    <mergeCell ref="AD39:AF39"/>
    <mergeCell ref="AG39:AI39"/>
    <mergeCell ref="AJ39:AK39"/>
    <mergeCell ref="AD38:AF38"/>
    <mergeCell ref="AG38:AI38"/>
    <mergeCell ref="AJ38:AK38"/>
    <mergeCell ref="R37:T37"/>
    <mergeCell ref="U37:W37"/>
    <mergeCell ref="X37:Z37"/>
    <mergeCell ref="AA37:AC37"/>
    <mergeCell ref="AD37:AF37"/>
    <mergeCell ref="AG37:AI37"/>
    <mergeCell ref="AJ37:AK37"/>
    <mergeCell ref="A42:B42"/>
    <mergeCell ref="C42:D42"/>
    <mergeCell ref="E42:H42"/>
    <mergeCell ref="A43:B43"/>
    <mergeCell ref="C43:D43"/>
    <mergeCell ref="E43:H43"/>
    <mergeCell ref="AL46:AM46"/>
    <mergeCell ref="F47:H47"/>
    <mergeCell ref="I47:K47"/>
    <mergeCell ref="L47:N47"/>
    <mergeCell ref="O47:Q47"/>
    <mergeCell ref="R47:T47"/>
    <mergeCell ref="U47:W47"/>
    <mergeCell ref="X47:Z47"/>
    <mergeCell ref="AA47:AC47"/>
    <mergeCell ref="AD47:AF47"/>
    <mergeCell ref="C46:D46"/>
    <mergeCell ref="E46:H46"/>
    <mergeCell ref="I46:N46"/>
    <mergeCell ref="O46:T46"/>
    <mergeCell ref="U46:Z46"/>
    <mergeCell ref="AA46:AF46"/>
    <mergeCell ref="AG46:AK46"/>
    <mergeCell ref="AG47:AI47"/>
    <mergeCell ref="AJ47:AK47"/>
    <mergeCell ref="AG50:AK50"/>
    <mergeCell ref="AL50:AM50"/>
    <mergeCell ref="C59:E59"/>
    <mergeCell ref="C60:E60"/>
    <mergeCell ref="AG48:AI48"/>
    <mergeCell ref="AJ48:AK48"/>
    <mergeCell ref="F49:H49"/>
    <mergeCell ref="I49:K49"/>
    <mergeCell ref="L49:N49"/>
    <mergeCell ref="AA48:AC48"/>
    <mergeCell ref="AD48:AF48"/>
    <mergeCell ref="AG49:AI49"/>
    <mergeCell ref="AJ49:AK49"/>
    <mergeCell ref="F48:H48"/>
    <mergeCell ref="I48:K48"/>
    <mergeCell ref="L48:N48"/>
    <mergeCell ref="O48:Q48"/>
    <mergeCell ref="R48:T48"/>
    <mergeCell ref="U48:W48"/>
    <mergeCell ref="X48:Z48"/>
    <mergeCell ref="O49:Q49"/>
    <mergeCell ref="R49:T49"/>
    <mergeCell ref="U49:W49"/>
    <mergeCell ref="X49:Z49"/>
    <mergeCell ref="AA49:AC49"/>
    <mergeCell ref="AD49:AF49"/>
    <mergeCell ref="O50:T50"/>
    <mergeCell ref="U50:Z50"/>
    <mergeCell ref="AA50:AF50"/>
    <mergeCell ref="C61:E61"/>
    <mergeCell ref="C62:E62"/>
    <mergeCell ref="C63:E63"/>
    <mergeCell ref="I50:N50"/>
    <mergeCell ref="C50:D50"/>
    <mergeCell ref="E50:H50"/>
  </mergeCells>
  <phoneticPr fontId="3"/>
  <dataValidations count="6">
    <dataValidation type="whole" operator="greaterThanOrEqual" allowBlank="1" showInputMessage="1" showErrorMessage="1" sqref="I38:I39 D38:F39 AG38:AG39 AD38:AD39 AA38:AA39 X38:X39 U38:U39 R38:R39 O38:O39 L38:L39" xr:uid="{00000000-0002-0000-0D00-000000000000}">
      <formula1>0</formula1>
    </dataValidation>
    <dataValidation operator="greaterThanOrEqual" allowBlank="1" showInputMessage="1" showErrorMessage="1" sqref="I44 AJ38:AJ39 AL38 L40 L44 I40" xr:uid="{00000000-0002-0000-0D00-000001000000}"/>
    <dataValidation type="list" allowBlank="1" showInputMessage="1" showErrorMessage="1" sqref="C11:C30" xr:uid="{00000000-0002-0000-0D00-000002000000}">
      <formula1>"A,B,C,D"</formula1>
    </dataValidation>
    <dataValidation type="list" allowBlank="1" showInputMessage="1" showErrorMessage="1" sqref="AK4:AN4" xr:uid="{00000000-0002-0000-0D00-000003000000}">
      <formula1>"予定,実績"</formula1>
    </dataValidation>
    <dataValidation type="list" allowBlank="1" showInputMessage="1" showErrorMessage="1" sqref="AK3:AN3" xr:uid="{00000000-0002-0000-0D00-000004000000}">
      <formula1>"４週,歴月"</formula1>
    </dataValidation>
    <dataValidation type="list" allowBlank="1" showInputMessage="1" showErrorMessage="1" sqref="B11:B30" xr:uid="{00000000-0002-0000-0D00-000005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80" fitToWidth="0" fitToHeight="0" orientation="landscape" r:id="rId1"/>
  <headerFooter alignWithMargins="0">
    <oddHeader>&amp;L&amp;"ＭＳ ゴシック,標準"&amp;10（参考様式）</oddHeader>
  </headerFooter>
  <rowBreaks count="1" manualBreakCount="1">
    <brk id="35" max="39"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dimension ref="A1:AQ79"/>
  <sheetViews>
    <sheetView showGridLines="0" view="pageBreakPreview" zoomScaleNormal="100" zoomScaleSheetLayoutView="100" workbookViewId="0">
      <selection activeCell="B16" sqref="B16"/>
    </sheetView>
  </sheetViews>
  <sheetFormatPr defaultColWidth="8.19921875" defaultRowHeight="21" customHeight="1" x14ac:dyDescent="0.45"/>
  <cols>
    <col min="1" max="1" width="2.59765625" style="59" customWidth="1"/>
    <col min="2" max="2" width="14.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x14ac:dyDescent="0.45">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262" t="s">
        <v>98</v>
      </c>
      <c r="AL1" s="262"/>
      <c r="AM1" s="262"/>
      <c r="AN1" s="262"/>
    </row>
    <row r="2" spans="1:40" ht="18" customHeight="1" x14ac:dyDescent="0.45">
      <c r="A2" s="62"/>
      <c r="B2" s="63"/>
      <c r="C2" s="63"/>
      <c r="D2" s="63"/>
      <c r="E2" s="63"/>
      <c r="F2" s="63"/>
      <c r="G2" s="63"/>
      <c r="H2" s="63"/>
      <c r="I2" s="63"/>
      <c r="J2" s="63"/>
      <c r="K2" s="63"/>
      <c r="L2" s="63"/>
      <c r="M2" s="269">
        <v>2024</v>
      </c>
      <c r="N2" s="269"/>
      <c r="O2" s="269"/>
      <c r="P2" s="269"/>
      <c r="Q2" s="268" t="s">
        <v>150</v>
      </c>
      <c r="R2" s="268"/>
      <c r="S2" s="269">
        <v>5</v>
      </c>
      <c r="T2" s="269"/>
      <c r="U2" s="268" t="s">
        <v>151</v>
      </c>
      <c r="V2" s="268"/>
      <c r="W2" s="63"/>
      <c r="X2" s="63"/>
      <c r="Y2" s="63"/>
      <c r="Z2" s="62"/>
      <c r="AA2" s="62"/>
      <c r="AC2" s="81"/>
      <c r="AD2" s="63"/>
      <c r="AE2" s="63"/>
      <c r="AF2" s="63"/>
      <c r="AG2" s="63"/>
      <c r="AH2" s="63"/>
      <c r="AI2" s="81" t="s">
        <v>156</v>
      </c>
      <c r="AJ2" s="81"/>
      <c r="AK2" s="263"/>
      <c r="AL2" s="263"/>
      <c r="AM2" s="263"/>
      <c r="AN2" s="263"/>
    </row>
    <row r="3" spans="1:40" ht="18" customHeight="1" x14ac:dyDescent="0.45">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264"/>
      <c r="AL3" s="264"/>
      <c r="AM3" s="264"/>
      <c r="AN3" s="264"/>
    </row>
    <row r="4" spans="1:40" ht="18" customHeight="1" x14ac:dyDescent="0.45">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264"/>
      <c r="AL4" s="264"/>
      <c r="AM4" s="264"/>
      <c r="AN4" s="264"/>
    </row>
    <row r="5" spans="1:40" ht="18" customHeight="1" x14ac:dyDescent="0.45">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01"/>
      <c r="AI5" s="301"/>
      <c r="AJ5" s="301"/>
      <c r="AK5" s="88" t="s">
        <v>157</v>
      </c>
      <c r="AL5" s="99"/>
      <c r="AM5" s="88" t="s">
        <v>158</v>
      </c>
      <c r="AN5" s="62"/>
    </row>
    <row r="6" spans="1:40" ht="9.9" customHeight="1" x14ac:dyDescent="0.45">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5">
      <c r="A7" s="275" t="s">
        <v>153</v>
      </c>
      <c r="B7" s="267" t="s">
        <v>162</v>
      </c>
      <c r="C7" s="272" t="s">
        <v>163</v>
      </c>
      <c r="D7" s="267" t="s">
        <v>164</v>
      </c>
      <c r="E7" s="276" t="s">
        <v>165</v>
      </c>
      <c r="F7" s="271" t="s">
        <v>197</v>
      </c>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65" t="s">
        <v>198</v>
      </c>
      <c r="AL7" s="266" t="s">
        <v>199</v>
      </c>
      <c r="AM7" s="261" t="s">
        <v>200</v>
      </c>
      <c r="AN7" s="261"/>
    </row>
    <row r="8" spans="1:40" ht="15" customHeight="1" x14ac:dyDescent="0.45">
      <c r="A8" s="275"/>
      <c r="B8" s="267"/>
      <c r="C8" s="273"/>
      <c r="D8" s="267"/>
      <c r="E8" s="276"/>
      <c r="F8" s="267" t="s">
        <v>104</v>
      </c>
      <c r="G8" s="267"/>
      <c r="H8" s="267"/>
      <c r="I8" s="267"/>
      <c r="J8" s="267"/>
      <c r="K8" s="267"/>
      <c r="L8" s="267"/>
      <c r="M8" s="267" t="s">
        <v>105</v>
      </c>
      <c r="N8" s="267"/>
      <c r="O8" s="267"/>
      <c r="P8" s="267"/>
      <c r="Q8" s="267"/>
      <c r="R8" s="267"/>
      <c r="S8" s="267"/>
      <c r="T8" s="267" t="s">
        <v>106</v>
      </c>
      <c r="U8" s="267"/>
      <c r="V8" s="267"/>
      <c r="W8" s="267"/>
      <c r="X8" s="267"/>
      <c r="Y8" s="267"/>
      <c r="Z8" s="267"/>
      <c r="AA8" s="267" t="s">
        <v>107</v>
      </c>
      <c r="AB8" s="267"/>
      <c r="AC8" s="267"/>
      <c r="AD8" s="267"/>
      <c r="AE8" s="267"/>
      <c r="AF8" s="267"/>
      <c r="AG8" s="267"/>
      <c r="AH8" s="267" t="s">
        <v>110</v>
      </c>
      <c r="AI8" s="267"/>
      <c r="AJ8" s="267"/>
      <c r="AK8" s="265"/>
      <c r="AL8" s="266"/>
      <c r="AM8" s="261"/>
      <c r="AN8" s="261"/>
    </row>
    <row r="9" spans="1:40" ht="15" customHeight="1" x14ac:dyDescent="0.45">
      <c r="A9" s="275"/>
      <c r="B9" s="267"/>
      <c r="C9" s="273"/>
      <c r="D9" s="267"/>
      <c r="E9" s="276"/>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65"/>
      <c r="AL9" s="266"/>
      <c r="AM9" s="261"/>
      <c r="AN9" s="261"/>
    </row>
    <row r="10" spans="1:40" ht="15" customHeight="1" x14ac:dyDescent="0.45">
      <c r="A10" s="275"/>
      <c r="B10" s="267"/>
      <c r="C10" s="274"/>
      <c r="D10" s="267"/>
      <c r="E10" s="276"/>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65"/>
      <c r="AL10" s="266"/>
      <c r="AM10" s="261"/>
      <c r="AN10" s="261"/>
    </row>
    <row r="11" spans="1:40" ht="18" customHeight="1" x14ac:dyDescent="0.45">
      <c r="A11" s="74">
        <v>1</v>
      </c>
      <c r="B11" s="103" t="s">
        <v>115</v>
      </c>
      <c r="C11" s="83" t="s">
        <v>190</v>
      </c>
      <c r="D11" s="104"/>
      <c r="E11" s="105" t="s">
        <v>190</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9"/>
      <c r="AN11" s="279"/>
    </row>
    <row r="12" spans="1:40" ht="18" customHeight="1" x14ac:dyDescent="0.45">
      <c r="A12" s="74">
        <v>2</v>
      </c>
      <c r="B12" s="103" t="s">
        <v>115</v>
      </c>
      <c r="C12" s="83" t="s">
        <v>191</v>
      </c>
      <c r="D12" s="104"/>
      <c r="E12" s="105" t="s">
        <v>191</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79"/>
      <c r="AN12" s="279"/>
    </row>
    <row r="13" spans="1:40" ht="18" customHeight="1" x14ac:dyDescent="0.45">
      <c r="A13" s="74">
        <v>3</v>
      </c>
      <c r="B13" s="103" t="s">
        <v>115</v>
      </c>
      <c r="C13" s="83" t="s">
        <v>192</v>
      </c>
      <c r="D13" s="104"/>
      <c r="E13" s="105" t="s">
        <v>192</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79"/>
      <c r="AN13" s="279"/>
    </row>
    <row r="14" spans="1:40" ht="18" customHeight="1" x14ac:dyDescent="0.45">
      <c r="A14" s="74">
        <v>4</v>
      </c>
      <c r="B14" s="103" t="s">
        <v>115</v>
      </c>
      <c r="C14" s="83" t="s">
        <v>193</v>
      </c>
      <c r="D14" s="104"/>
      <c r="E14" s="105" t="s">
        <v>193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79"/>
      <c r="AN14" s="279"/>
    </row>
    <row r="15" spans="1:40" ht="18" customHeight="1" x14ac:dyDescent="0.45">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79"/>
      <c r="AN15" s="279"/>
    </row>
    <row r="16" spans="1:40" ht="18" customHeight="1" x14ac:dyDescent="0.45">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9"/>
      <c r="AN16" s="279"/>
    </row>
    <row r="17" spans="1:40" ht="18" customHeight="1" x14ac:dyDescent="0.45">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9"/>
      <c r="AN17" s="279"/>
    </row>
    <row r="18" spans="1:40" ht="18" customHeight="1" x14ac:dyDescent="0.45">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9"/>
      <c r="AN18" s="279"/>
    </row>
    <row r="19" spans="1:40" ht="18" customHeight="1" x14ac:dyDescent="0.45">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9"/>
      <c r="AN19" s="279"/>
    </row>
    <row r="20" spans="1:40" ht="18" customHeight="1" x14ac:dyDescent="0.45">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9"/>
      <c r="AN20" s="279"/>
    </row>
    <row r="21" spans="1:40" ht="18" customHeight="1" x14ac:dyDescent="0.45">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9"/>
      <c r="AN21" s="279"/>
    </row>
    <row r="22" spans="1:40" ht="18" customHeight="1" x14ac:dyDescent="0.45">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9"/>
      <c r="AN22" s="279"/>
    </row>
    <row r="23" spans="1:40" ht="18" customHeight="1" x14ac:dyDescent="0.45">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9"/>
      <c r="AN23" s="279"/>
    </row>
    <row r="24" spans="1:40" ht="18" customHeight="1" x14ac:dyDescent="0.45">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9"/>
      <c r="AN24" s="279"/>
    </row>
    <row r="25" spans="1:40" ht="18" customHeight="1" x14ac:dyDescent="0.45">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9"/>
      <c r="AN25" s="279"/>
    </row>
    <row r="26" spans="1:40" ht="18" customHeight="1" x14ac:dyDescent="0.45">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9"/>
      <c r="AN26" s="279"/>
    </row>
    <row r="27" spans="1:40" ht="18" customHeight="1" x14ac:dyDescent="0.45">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9"/>
      <c r="AN27" s="279"/>
    </row>
    <row r="28" spans="1:40" ht="18" customHeight="1" x14ac:dyDescent="0.45">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9"/>
      <c r="AN28" s="279"/>
    </row>
    <row r="29" spans="1:40" ht="18" customHeight="1" x14ac:dyDescent="0.45">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9"/>
      <c r="AN29" s="279"/>
    </row>
    <row r="30" spans="1:40" ht="18" customHeight="1" x14ac:dyDescent="0.45">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9"/>
      <c r="AN30" s="279"/>
    </row>
    <row r="31" spans="1:40" ht="18" customHeight="1" x14ac:dyDescent="0.45">
      <c r="A31" s="276" t="s">
        <v>94</v>
      </c>
      <c r="B31" s="277"/>
      <c r="C31" s="277"/>
      <c r="D31" s="277"/>
      <c r="E31" s="277"/>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5"/>
      <c r="AN31" s="275"/>
    </row>
    <row r="32" spans="1:40" ht="18" customHeight="1" x14ac:dyDescent="0.45">
      <c r="A32" s="277" t="s">
        <v>96</v>
      </c>
      <c r="B32" s="277"/>
      <c r="C32" s="277"/>
      <c r="D32" s="277"/>
      <c r="E32" s="278"/>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5"/>
      <c r="AN32" s="275"/>
    </row>
    <row r="33" spans="1:43" ht="15" customHeight="1" x14ac:dyDescent="0.45">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5">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5">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5">
      <c r="A36" s="68" t="s">
        <v>208</v>
      </c>
      <c r="B36" s="67"/>
      <c r="C36" s="67"/>
      <c r="D36" s="67"/>
      <c r="E36" s="67"/>
      <c r="F36" s="67"/>
      <c r="G36" s="60"/>
      <c r="H36" s="60"/>
      <c r="I36" s="60"/>
      <c r="J36" s="60"/>
      <c r="K36" s="60"/>
      <c r="L36" s="60"/>
      <c r="M36" s="60"/>
      <c r="N36" s="60"/>
      <c r="O36" s="60"/>
      <c r="AM36" s="67"/>
      <c r="AN36" s="62"/>
    </row>
    <row r="37" spans="1:43" ht="24.9" customHeight="1" x14ac:dyDescent="0.45">
      <c r="A37" s="267"/>
      <c r="B37" s="267"/>
      <c r="C37" s="267"/>
      <c r="D37" s="98">
        <v>4</v>
      </c>
      <c r="E37" s="98">
        <v>5</v>
      </c>
      <c r="F37" s="333">
        <v>6</v>
      </c>
      <c r="G37" s="333"/>
      <c r="H37" s="333"/>
      <c r="I37" s="333">
        <v>7</v>
      </c>
      <c r="J37" s="333"/>
      <c r="K37" s="333"/>
      <c r="L37" s="333">
        <v>8</v>
      </c>
      <c r="M37" s="333"/>
      <c r="N37" s="333"/>
      <c r="O37" s="333">
        <v>9</v>
      </c>
      <c r="P37" s="333"/>
      <c r="Q37" s="333"/>
      <c r="R37" s="333">
        <v>10</v>
      </c>
      <c r="S37" s="333"/>
      <c r="T37" s="333"/>
      <c r="U37" s="333">
        <v>11</v>
      </c>
      <c r="V37" s="333"/>
      <c r="W37" s="333"/>
      <c r="X37" s="333">
        <v>12</v>
      </c>
      <c r="Y37" s="333"/>
      <c r="Z37" s="333"/>
      <c r="AA37" s="333">
        <v>1</v>
      </c>
      <c r="AB37" s="333"/>
      <c r="AC37" s="333"/>
      <c r="AD37" s="333">
        <v>2</v>
      </c>
      <c r="AE37" s="333"/>
      <c r="AF37" s="333"/>
      <c r="AG37" s="333">
        <v>3</v>
      </c>
      <c r="AH37" s="333"/>
      <c r="AI37" s="333"/>
      <c r="AJ37" s="267" t="s">
        <v>154</v>
      </c>
      <c r="AK37" s="267"/>
      <c r="AL37" s="82" t="s">
        <v>212</v>
      </c>
      <c r="AM37"/>
      <c r="AN37"/>
      <c r="AO37"/>
      <c r="AP37"/>
      <c r="AQ37"/>
    </row>
    <row r="38" spans="1:43" ht="18" customHeight="1" x14ac:dyDescent="0.45">
      <c r="A38" s="331" t="s">
        <v>216</v>
      </c>
      <c r="B38" s="331"/>
      <c r="C38" s="331"/>
      <c r="D38" s="69">
        <v>1400</v>
      </c>
      <c r="E38" s="69">
        <v>1310</v>
      </c>
      <c r="F38" s="332">
        <v>1400</v>
      </c>
      <c r="G38" s="332"/>
      <c r="H38" s="332"/>
      <c r="I38" s="332">
        <v>1200</v>
      </c>
      <c r="J38" s="332"/>
      <c r="K38" s="332"/>
      <c r="L38" s="332">
        <v>1200</v>
      </c>
      <c r="M38" s="332"/>
      <c r="N38" s="332"/>
      <c r="O38" s="332">
        <v>3000</v>
      </c>
      <c r="P38" s="332"/>
      <c r="Q38" s="332"/>
      <c r="R38" s="332">
        <v>3000</v>
      </c>
      <c r="S38" s="332"/>
      <c r="T38" s="332"/>
      <c r="U38" s="332">
        <v>3000</v>
      </c>
      <c r="V38" s="332"/>
      <c r="W38" s="332"/>
      <c r="X38" s="332">
        <v>3000</v>
      </c>
      <c r="Y38" s="332"/>
      <c r="Z38" s="332"/>
      <c r="AA38" s="332">
        <v>3000</v>
      </c>
      <c r="AB38" s="332"/>
      <c r="AC38" s="332"/>
      <c r="AD38" s="332">
        <v>3000</v>
      </c>
      <c r="AE38" s="332"/>
      <c r="AF38" s="332"/>
      <c r="AG38" s="332">
        <v>3000</v>
      </c>
      <c r="AH38" s="332"/>
      <c r="AI38" s="332"/>
      <c r="AJ38" s="280">
        <f>SUM(D38:AI38)</f>
        <v>27510</v>
      </c>
      <c r="AK38" s="280"/>
      <c r="AL38" s="334">
        <f>ROUNDUP(AJ38/AJ39,1)</f>
        <v>116.1</v>
      </c>
      <c r="AM38"/>
      <c r="AN38"/>
      <c r="AO38"/>
      <c r="AP38"/>
      <c r="AQ38"/>
    </row>
    <row r="39" spans="1:43" ht="18" customHeight="1" x14ac:dyDescent="0.45">
      <c r="A39" s="331" t="s">
        <v>209</v>
      </c>
      <c r="B39" s="331"/>
      <c r="C39" s="331"/>
      <c r="D39" s="69">
        <v>20</v>
      </c>
      <c r="E39" s="69">
        <v>19</v>
      </c>
      <c r="F39" s="332">
        <v>20</v>
      </c>
      <c r="G39" s="332"/>
      <c r="H39" s="332"/>
      <c r="I39" s="332">
        <v>21</v>
      </c>
      <c r="J39" s="332"/>
      <c r="K39" s="332"/>
      <c r="L39" s="332">
        <v>21</v>
      </c>
      <c r="M39" s="332"/>
      <c r="N39" s="332"/>
      <c r="O39" s="332">
        <v>19</v>
      </c>
      <c r="P39" s="332"/>
      <c r="Q39" s="332"/>
      <c r="R39" s="332">
        <v>20</v>
      </c>
      <c r="S39" s="332"/>
      <c r="T39" s="332"/>
      <c r="U39" s="332">
        <v>20</v>
      </c>
      <c r="V39" s="332"/>
      <c r="W39" s="332"/>
      <c r="X39" s="332">
        <v>19</v>
      </c>
      <c r="Y39" s="332"/>
      <c r="Z39" s="332"/>
      <c r="AA39" s="332">
        <v>19</v>
      </c>
      <c r="AB39" s="332"/>
      <c r="AC39" s="332"/>
      <c r="AD39" s="332">
        <v>19</v>
      </c>
      <c r="AE39" s="332"/>
      <c r="AF39" s="332"/>
      <c r="AG39" s="332">
        <v>20</v>
      </c>
      <c r="AH39" s="332"/>
      <c r="AI39" s="332"/>
      <c r="AJ39" s="280">
        <f>+SUM(D39:AI39)</f>
        <v>237</v>
      </c>
      <c r="AK39" s="280"/>
      <c r="AL39" s="335"/>
      <c r="AM39"/>
      <c r="AN39"/>
      <c r="AO39"/>
      <c r="AP39"/>
      <c r="AQ39"/>
    </row>
    <row r="40" spans="1:43" ht="5.0999999999999996" customHeight="1" x14ac:dyDescent="0.45">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x14ac:dyDescent="0.45">
      <c r="A41" s="68" t="s">
        <v>210</v>
      </c>
      <c r="B41" s="60"/>
      <c r="D41" s="60"/>
      <c r="E41" s="60"/>
      <c r="F41" s="60"/>
      <c r="G41" s="60"/>
      <c r="H41" s="60"/>
      <c r="I41"/>
      <c r="J41"/>
      <c r="K41"/>
      <c r="L41"/>
      <c r="M41"/>
      <c r="N41"/>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24.9" customHeight="1" x14ac:dyDescent="0.45">
      <c r="A42" s="267" t="s">
        <v>202</v>
      </c>
      <c r="B42" s="267"/>
      <c r="C42" s="266" t="s">
        <v>230</v>
      </c>
      <c r="D42" s="267"/>
      <c r="E42" s="266" t="s">
        <v>231</v>
      </c>
      <c r="F42" s="266"/>
      <c r="G42" s="266"/>
      <c r="H42" s="266"/>
      <c r="I42" s="266" t="s">
        <v>232</v>
      </c>
      <c r="J42" s="266"/>
      <c r="K42" s="266"/>
      <c r="L42" s="266"/>
      <c r="M42" s="266"/>
      <c r="N42" s="266"/>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x14ac:dyDescent="0.45">
      <c r="A43" s="266" t="s">
        <v>213</v>
      </c>
      <c r="B43" s="266"/>
      <c r="C43" s="330">
        <f>ROUNDDOWN(IF(AL38&lt;=60,1,1+ROUNDUP((AL38-60)/60,0)),1)</f>
        <v>2</v>
      </c>
      <c r="D43" s="330"/>
      <c r="E43" s="330">
        <f>ROUNDDOWN(IF(AL38&lt;=30,1,1+ROUNDUP((AL38-30)/30,0)),1)</f>
        <v>4</v>
      </c>
      <c r="F43" s="330"/>
      <c r="G43" s="330"/>
      <c r="H43" s="330"/>
      <c r="I43" s="330">
        <f>ROUNDDOWN(AL38/25,1)</f>
        <v>4.5999999999999996</v>
      </c>
      <c r="J43" s="330"/>
      <c r="K43" s="330"/>
      <c r="L43" s="330"/>
      <c r="M43" s="330"/>
      <c r="N43" s="330"/>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5.0999999999999996" customHeight="1" x14ac:dyDescent="0.45">
      <c r="A44" s="86"/>
      <c r="B44" s="86"/>
      <c r="C44" s="86"/>
      <c r="D44" s="86"/>
      <c r="E44" s="86"/>
      <c r="F44" s="86"/>
      <c r="G44" s="86"/>
      <c r="H44" s="86"/>
      <c r="I44" s="86"/>
      <c r="J44" s="60"/>
      <c r="K44" s="60"/>
      <c r="L44" s="60"/>
      <c r="M44" s="106"/>
      <c r="N44" s="60"/>
      <c r="O44" s="60"/>
      <c r="P44" s="60"/>
      <c r="Q44"/>
      <c r="W44" s="67"/>
      <c r="X44" s="60"/>
      <c r="Y44" s="60"/>
      <c r="Z44" s="60"/>
      <c r="AA44" s="60"/>
      <c r="AB44" s="60"/>
      <c r="AC44" s="60"/>
      <c r="AD44" s="60"/>
      <c r="AE44" s="60"/>
      <c r="AF44" s="60"/>
      <c r="AG44" s="60"/>
      <c r="AH44" s="60"/>
      <c r="AI44" s="60"/>
      <c r="AJ44" s="106"/>
      <c r="AK44" s="60"/>
      <c r="AL44" s="67"/>
      <c r="AM44" s="67"/>
      <c r="AN44" s="62"/>
    </row>
    <row r="45" spans="1:43" ht="21" customHeight="1" x14ac:dyDescent="0.45">
      <c r="A45" s="68" t="s">
        <v>214</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 customHeight="1" x14ac:dyDescent="0.45">
      <c r="A46" s="62"/>
      <c r="B46" s="67"/>
      <c r="C46" s="309" t="str">
        <f>IF(VLOOKUP($AK$1,選択肢!$A$1:$J$31,C51,FALSE)=0,"-",VLOOKUP($AK$1,選択肢!$A$1:$J$31,C51,FALSE))</f>
        <v>管理者</v>
      </c>
      <c r="D46" s="310"/>
      <c r="E46" s="316" t="str">
        <f>IF(VLOOKUP($AK$1,選択肢!$A$1:$J$31,E51,FALSE)=0,"-",VLOOKUP($AK$1,選択肢!$A$1:$J$31,E51,FALSE))</f>
        <v>サービス管理責任者</v>
      </c>
      <c r="F46" s="316"/>
      <c r="G46" s="316"/>
      <c r="H46" s="316"/>
      <c r="I46" s="309" t="str">
        <f>IF(VLOOKUP($AK$1,選択肢!$A$1:$J$31,I51,FALSE)=0,"-",VLOOKUP($AK$1,選択肢!$A$1:$J$31,I51,FALSE))</f>
        <v>地域生活支援員</v>
      </c>
      <c r="J46" s="310"/>
      <c r="K46" s="310"/>
      <c r="L46" s="310"/>
      <c r="M46" s="310"/>
      <c r="N46" s="317"/>
      <c r="O46" s="309" t="str">
        <f>IF(VLOOKUP($AK$1,選択肢!$A$1:$J$31,O51,FALSE)=0,"-",VLOOKUP($AK$1,選択肢!$A$1:$J$31,O51,FALSE))</f>
        <v>-</v>
      </c>
      <c r="P46" s="310"/>
      <c r="Q46" s="310"/>
      <c r="R46" s="310"/>
      <c r="S46" s="310"/>
      <c r="T46" s="317"/>
      <c r="U46" s="309" t="str">
        <f>IF(VLOOKUP($AK$1,選択肢!$A$1:$J$31,U51,FALSE)=0,"-",VLOOKUP($AK$1,選択肢!$A$1:$J$31,U51,FALSE))</f>
        <v>-</v>
      </c>
      <c r="V46" s="310"/>
      <c r="W46" s="310"/>
      <c r="X46" s="310"/>
      <c r="Y46" s="310"/>
      <c r="Z46" s="317"/>
      <c r="AA46" s="309" t="str">
        <f>IF(VLOOKUP($AK$1,選択肢!$A$1:$J$31,AA51,FALSE)=0,"-",VLOOKUP($AK$1,選択肢!$A$1:$J$31,AA51,FALSE))</f>
        <v>-</v>
      </c>
      <c r="AB46" s="310"/>
      <c r="AC46" s="310"/>
      <c r="AD46" s="310"/>
      <c r="AE46" s="310"/>
      <c r="AF46" s="317"/>
      <c r="AG46" s="316" t="str">
        <f>IF(VLOOKUP($AK$1,選択肢!$A$1:$J$31,AG51,FALSE)=0,"-",VLOOKUP($AK$1,選択肢!$A$1:$J$31,AG51,FALSE))</f>
        <v>-</v>
      </c>
      <c r="AH46" s="316"/>
      <c r="AI46" s="316"/>
      <c r="AJ46" s="316"/>
      <c r="AK46" s="316"/>
      <c r="AL46" s="316" t="str">
        <f>IF(VLOOKUP($AK$1,選択肢!$A$1:$J$31,AL51,FALSE)=0,"-",VLOOKUP($AK$1,選択肢!$A$1:$J$31,AL51,FALSE))</f>
        <v>-</v>
      </c>
      <c r="AM46" s="316"/>
      <c r="AN46" s="62"/>
    </row>
    <row r="47" spans="1:43" ht="18" customHeight="1" x14ac:dyDescent="0.45">
      <c r="A47" s="62"/>
      <c r="B47" s="67"/>
      <c r="C47" s="102" t="s">
        <v>56</v>
      </c>
      <c r="D47" s="102" t="s">
        <v>57</v>
      </c>
      <c r="E47" s="101" t="s">
        <v>56</v>
      </c>
      <c r="F47" s="315" t="s">
        <v>57</v>
      </c>
      <c r="G47" s="315"/>
      <c r="H47" s="315"/>
      <c r="I47" s="312" t="s">
        <v>56</v>
      </c>
      <c r="J47" s="313"/>
      <c r="K47" s="314"/>
      <c r="L47" s="312" t="s">
        <v>57</v>
      </c>
      <c r="M47" s="313"/>
      <c r="N47" s="314"/>
      <c r="O47" s="312" t="s">
        <v>56</v>
      </c>
      <c r="P47" s="313"/>
      <c r="Q47" s="314"/>
      <c r="R47" s="312" t="s">
        <v>57</v>
      </c>
      <c r="S47" s="313"/>
      <c r="T47" s="314"/>
      <c r="U47" s="312" t="s">
        <v>56</v>
      </c>
      <c r="V47" s="313"/>
      <c r="W47" s="314"/>
      <c r="X47" s="312" t="s">
        <v>57</v>
      </c>
      <c r="Y47" s="313"/>
      <c r="Z47" s="314"/>
      <c r="AA47" s="312" t="s">
        <v>56</v>
      </c>
      <c r="AB47" s="313"/>
      <c r="AC47" s="314"/>
      <c r="AD47" s="312" t="s">
        <v>57</v>
      </c>
      <c r="AE47" s="313"/>
      <c r="AF47" s="314"/>
      <c r="AG47" s="312" t="s">
        <v>56</v>
      </c>
      <c r="AH47" s="313"/>
      <c r="AI47" s="314"/>
      <c r="AJ47" s="312" t="s">
        <v>57</v>
      </c>
      <c r="AK47" s="314"/>
      <c r="AL47" s="101" t="s">
        <v>19</v>
      </c>
      <c r="AM47" s="101" t="s">
        <v>18</v>
      </c>
      <c r="AN47" s="62"/>
    </row>
    <row r="48" spans="1:43" ht="18" customHeight="1" x14ac:dyDescent="0.45">
      <c r="A48" s="62"/>
      <c r="B48" s="75" t="s">
        <v>108</v>
      </c>
      <c r="C48" s="101">
        <f>COUNTIFS($B$11:$B$30,C$46,$C$11:$C$30,"A",$E$11:$E$30,"*")</f>
        <v>0</v>
      </c>
      <c r="D48" s="101">
        <f>COUNTIFS($B$11:$B$30,C$46,$C$11:$C$30,"B",$E$11:$E$30,"*")</f>
        <v>0</v>
      </c>
      <c r="E48" s="101">
        <f>COUNTIFS($B$11:$B$30,E$46,$C$11:$C$30,"A",$E$11:$E$30,"*")</f>
        <v>1</v>
      </c>
      <c r="F48" s="312">
        <f>COUNTIFS($B$11:$B$30,E$46,$C$11:$C$30,"B",$E$11:$E$30,"*")</f>
        <v>1</v>
      </c>
      <c r="G48" s="313"/>
      <c r="H48" s="314"/>
      <c r="I48" s="312">
        <f>COUNTIFS($B$11:$B$30,I$46,$C$11:$C$30,"A",$E$11:$E$30,"*")</f>
        <v>0</v>
      </c>
      <c r="J48" s="313"/>
      <c r="K48" s="314"/>
      <c r="L48" s="312">
        <f>COUNTIFS($B$11:$B$30,I$46,$C$11:$C$30,"B",$E$11:$E$30,"*")</f>
        <v>0</v>
      </c>
      <c r="M48" s="313"/>
      <c r="N48" s="314"/>
      <c r="O48" s="312">
        <f>COUNTIFS($B$11:$B$30,O$46,$C$11:$C$30,"A",$E$11:$E$30,"*")</f>
        <v>0</v>
      </c>
      <c r="P48" s="313"/>
      <c r="Q48" s="314"/>
      <c r="R48" s="312">
        <f>COUNTIFS($B$11:$B$30,O$46,$C$11:$C$30,"B",$E$11:$E$30,"*")</f>
        <v>0</v>
      </c>
      <c r="S48" s="313"/>
      <c r="T48" s="314"/>
      <c r="U48" s="312">
        <f>COUNTIFS($B$11:$B$30,U$46,$C$11:$C$30,"A",$E$11:$E$30,"*")</f>
        <v>0</v>
      </c>
      <c r="V48" s="313"/>
      <c r="W48" s="314"/>
      <c r="X48" s="312">
        <f>COUNTIFS($B$11:$B$30,U$46,$C$11:$C$30,"B",$E$11:$E$30,"*")</f>
        <v>0</v>
      </c>
      <c r="Y48" s="313"/>
      <c r="Z48" s="314"/>
      <c r="AA48" s="312">
        <f>COUNTIFS($B$11:$B$30,AA$46,$C$11:$C$30,"A",$E$11:$E$30,"*")</f>
        <v>0</v>
      </c>
      <c r="AB48" s="313"/>
      <c r="AC48" s="314"/>
      <c r="AD48" s="312">
        <f>COUNTIFS($B$11:$B$30,AA$46,$C$11:$C$30,"B",$E$11:$E$30,"*")</f>
        <v>0</v>
      </c>
      <c r="AE48" s="313"/>
      <c r="AF48" s="314"/>
      <c r="AG48" s="312">
        <f>COUNTIFS($B$11:$B$30,AG$46,$C$11:$C$30,"A",$E$11:$E$30,"*")</f>
        <v>0</v>
      </c>
      <c r="AH48" s="313"/>
      <c r="AI48" s="314"/>
      <c r="AJ48" s="312">
        <f>COUNTIFS($B$11:$B$30,AG$46,$C$11:$C$30,"B",$E$11:$E$30,"*")</f>
        <v>0</v>
      </c>
      <c r="AK48" s="314"/>
      <c r="AL48" s="101">
        <f>COUNTIFS($B$11:$B$30,AL$46,$C$11:$C$30,"A",$E$11:$E$30,"*")</f>
        <v>0</v>
      </c>
      <c r="AM48" s="101">
        <f>COUNTIFS($B$11:$B$30,AL$46,$C$11:$C$30,"B",$E$11:$E$30,"*")</f>
        <v>0</v>
      </c>
      <c r="AN48" s="62"/>
    </row>
    <row r="49" spans="1:40" ht="18" customHeight="1" x14ac:dyDescent="0.45">
      <c r="A49" s="62"/>
      <c r="B49" s="82" t="s">
        <v>109</v>
      </c>
      <c r="C49" s="101">
        <f>COUNTIFS($B$11:$B$30,C$46,$C$11:$C$30,"C",$E$11:$E$30,"*")</f>
        <v>0</v>
      </c>
      <c r="D49" s="101">
        <f>COUNTIFS($B$11:$B$30,C$46,$C$11:$C$30,"D",$E$11:$E$30,"*")</f>
        <v>0</v>
      </c>
      <c r="E49" s="101">
        <f>COUNTIFS($B$11:$B$30,E$46,$C$11:$C$30,"C",$E$11:$E$30,"*")</f>
        <v>1</v>
      </c>
      <c r="F49" s="312">
        <f>COUNTIFS($B$11:$B$30,E$46,$C$11:$C$30,"D",$E$11:$E$30,"*")</f>
        <v>1</v>
      </c>
      <c r="G49" s="313"/>
      <c r="H49" s="314"/>
      <c r="I49" s="312">
        <f>COUNTIFS($B$11:$B$30,I$46,$C$11:$C$30,"C",$E$11:$E$30,"*")</f>
        <v>0</v>
      </c>
      <c r="J49" s="313"/>
      <c r="K49" s="314"/>
      <c r="L49" s="312">
        <f>COUNTIFS($B$11:$B$30,I$46,$C$11:$C$30,"D",$E$11:$E$30,"*")</f>
        <v>0</v>
      </c>
      <c r="M49" s="313"/>
      <c r="N49" s="314"/>
      <c r="O49" s="312">
        <f>COUNTIFS($B$11:$B$30,O$46,$C$11:$C$30,"C",$E$11:$E$30,"*")</f>
        <v>0</v>
      </c>
      <c r="P49" s="313"/>
      <c r="Q49" s="314"/>
      <c r="R49" s="312">
        <f>COUNTIFS($B$11:$B$30,O$46,$C$11:$C$30,"D",$E$11:$E$30,"*")</f>
        <v>0</v>
      </c>
      <c r="S49" s="313"/>
      <c r="T49" s="314"/>
      <c r="U49" s="312">
        <f>COUNTIFS($B$11:$B$30,U$46,$C$11:$C$30,"C",$E$11:$E$30,"*")</f>
        <v>0</v>
      </c>
      <c r="V49" s="313"/>
      <c r="W49" s="314"/>
      <c r="X49" s="312">
        <f>COUNTIFS($B$11:$B$30,U$46,$C$11:$C$30,"D",$E$11:$E$30,"*")</f>
        <v>0</v>
      </c>
      <c r="Y49" s="313"/>
      <c r="Z49" s="314"/>
      <c r="AA49" s="312">
        <f>COUNTIFS($B$11:$B$30,AA$46,$C$11:$C$30,"C",$E$11:$E$30,"*")</f>
        <v>0</v>
      </c>
      <c r="AB49" s="313"/>
      <c r="AC49" s="314"/>
      <c r="AD49" s="312">
        <f>COUNTIFS($B$11:$B$30,AA$46,$C$11:$C$30,"D",$E$11:$E$30,"*")</f>
        <v>0</v>
      </c>
      <c r="AE49" s="313"/>
      <c r="AF49" s="314"/>
      <c r="AG49" s="312">
        <f>COUNTIFS($B$11:$B$30,AG$46,$C$11:$C$30,"C",$E$11:$E$30,"*")</f>
        <v>0</v>
      </c>
      <c r="AH49" s="313"/>
      <c r="AI49" s="314"/>
      <c r="AJ49" s="312">
        <f>COUNTIFS($B$11:$B$30,AG$46,$C$11:$C$30,"D",$E$11:$E$30,"*")</f>
        <v>0</v>
      </c>
      <c r="AK49" s="314"/>
      <c r="AL49" s="101">
        <f>COUNTIFS($B$11:$B$30,AL$46,$C$11:$C$30,"C",$E$11:$E$30,"*")</f>
        <v>0</v>
      </c>
      <c r="AM49" s="101">
        <f>COUNTIFS($B$11:$B$30,AL$46,$C$11:$C$30,"D",$E$11:$E$30,"*")</f>
        <v>0</v>
      </c>
      <c r="AN49" s="62"/>
    </row>
    <row r="50" spans="1:40" ht="24.9" customHeight="1" x14ac:dyDescent="0.45">
      <c r="A50" s="62"/>
      <c r="B50" s="82" t="s">
        <v>201</v>
      </c>
      <c r="C50" s="309" t="str">
        <f>IF($AK$3="４週",SUMIFS($AK$11:$AK$30,$B$11:$B$30,C46)/4/$AH$5,IF($AK$3="歴月",SUMIFS($AK$11:$AK$30,$B$11:$B$30,C46)/$AL$5,"記載する期間を選択してください"))</f>
        <v>記載する期間を選択してください</v>
      </c>
      <c r="D50" s="317"/>
      <c r="E50" s="309" t="str">
        <f>IF($AK$3="４週",SUMIFS($AK$11:$AK$30,$B$11:$B$30,E46)/4/$AH$5,IF($AK$3="歴月",SUMIFS($AK$11:$AK$30,$B$11:$B$30,E46)/$AL$5,"記載する期間を選択してください"))</f>
        <v>記載する期間を選択してください</v>
      </c>
      <c r="F50" s="310"/>
      <c r="G50" s="310"/>
      <c r="H50" s="317"/>
      <c r="I50" s="309" t="str">
        <f>IF($AK$3="４週",SUMIFS($AK$11:$AK$30,$B$11:$B$30,I46)/4/$AH$5,IF($AK$3="歴月",SUMIFS($AK$11:$AK$30,$B$11:$B$30,I46)/$AL$5,"記載する期間を選択してください"))</f>
        <v>記載する期間を選択してください</v>
      </c>
      <c r="J50" s="310"/>
      <c r="K50" s="310"/>
      <c r="L50" s="310"/>
      <c r="M50" s="310"/>
      <c r="N50" s="317"/>
      <c r="O50" s="309" t="str">
        <f>IF($AK$3="４週",SUMIFS($AK$11:$AK$30,$B$11:$B$30,O46)/4/$AH$5,IF($AK$3="歴月",SUMIFS($AK$11:$AK$30,$B$11:$B$30,O46)/$AL$5,"記載する期間を選択してください"))</f>
        <v>記載する期間を選択してください</v>
      </c>
      <c r="P50" s="310"/>
      <c r="Q50" s="310"/>
      <c r="R50" s="310"/>
      <c r="S50" s="310"/>
      <c r="T50" s="317"/>
      <c r="U50" s="309" t="str">
        <f>IF($AK$3="４週",SUMIFS($AK$11:$AK$30,$B$11:$B$30,U46)/4/$AH$5,IF($AK$3="歴月",SUMIFS($AK$11:$AK$30,$B$11:$B$30,U46)/$AL$5,"記載する期間を選択してください"))</f>
        <v>記載する期間を選択してください</v>
      </c>
      <c r="V50" s="310"/>
      <c r="W50" s="310"/>
      <c r="X50" s="310"/>
      <c r="Y50" s="310"/>
      <c r="Z50" s="317"/>
      <c r="AA50" s="309" t="str">
        <f>IF($AK$3="４週",SUMIFS($AK$11:$AK$30,$B$11:$B$30,AA46)/4/$AH$5,IF($AK$3="歴月",SUMIFS($AK$11:$AK$30,$B$11:$B$30,AA46)/$AL$5,"記載する期間を選択してください"))</f>
        <v>記載する期間を選択してください</v>
      </c>
      <c r="AB50" s="310"/>
      <c r="AC50" s="310"/>
      <c r="AD50" s="310"/>
      <c r="AE50" s="310"/>
      <c r="AF50" s="317"/>
      <c r="AG50" s="309" t="str">
        <f>IF($AK$3="４週",SUMIFS($AK$11:$AK$30,$B$11:$B$30,AG46)/4/$AH$5,IF($AK$3="歴月",SUMIFS($AK$11:$AK$30,$B$11:$B$30,AG46)/$AL$5,"記載する期間を選択してください"))</f>
        <v>記載する期間を選択してください</v>
      </c>
      <c r="AH50" s="310"/>
      <c r="AI50" s="310"/>
      <c r="AJ50" s="310"/>
      <c r="AK50" s="317"/>
      <c r="AL50" s="309" t="str">
        <f>IF($AK$3="４週",SUMIFS($AK$11:$AK$30,$B$11:$B$30,AL46)/4/$AH$5,IF($AK$3="歴月",SUMIFS($AK$11:$AK$30,$B$11:$B$30,AL46)/$AL$5,"記載する期間を選択してください"))</f>
        <v>記載する期間を選択してください</v>
      </c>
      <c r="AM50" s="317"/>
      <c r="AN50" s="62"/>
    </row>
    <row r="51" spans="1:40" ht="5.0999999999999996" customHeight="1" x14ac:dyDescent="0.45">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x14ac:dyDescent="0.45">
      <c r="A52" s="60" t="s">
        <v>166</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x14ac:dyDescent="0.45">
      <c r="A53" s="60" t="s">
        <v>167</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x14ac:dyDescent="0.45">
      <c r="A54" s="60" t="s">
        <v>217</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x14ac:dyDescent="0.45">
      <c r="A55" s="60" t="s">
        <v>168</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x14ac:dyDescent="0.45">
      <c r="A56" s="60" t="s">
        <v>169</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ht="15" customHeight="1" x14ac:dyDescent="0.45">
      <c r="A57" s="60" t="s">
        <v>170</v>
      </c>
      <c r="B57" s="94"/>
      <c r="C57" s="60"/>
      <c r="D57" s="60"/>
      <c r="E57" s="60"/>
      <c r="F57" s="60"/>
      <c r="G57" s="60"/>
    </row>
    <row r="58" spans="1:40" ht="15" customHeight="1" x14ac:dyDescent="0.45">
      <c r="A58" s="60" t="s">
        <v>171</v>
      </c>
      <c r="B58" s="94"/>
      <c r="C58" s="60"/>
      <c r="D58" s="60"/>
      <c r="E58" s="60"/>
      <c r="F58" s="60"/>
      <c r="G58" s="60"/>
    </row>
    <row r="59" spans="1:40" ht="15" customHeight="1" x14ac:dyDescent="0.45">
      <c r="A59" s="60"/>
      <c r="B59" s="75" t="s">
        <v>172</v>
      </c>
      <c r="C59" s="267" t="s">
        <v>173</v>
      </c>
      <c r="D59" s="267"/>
      <c r="E59" s="267"/>
      <c r="F59" s="60"/>
      <c r="G59" s="60"/>
    </row>
    <row r="60" spans="1:40" ht="15" customHeight="1" x14ac:dyDescent="0.45">
      <c r="A60" s="60"/>
      <c r="B60" s="97" t="s">
        <v>190</v>
      </c>
      <c r="C60" s="280" t="s">
        <v>174</v>
      </c>
      <c r="D60" s="280"/>
      <c r="E60" s="280"/>
      <c r="F60" s="60"/>
      <c r="G60" s="60"/>
    </row>
    <row r="61" spans="1:40" ht="15" customHeight="1" x14ac:dyDescent="0.45">
      <c r="A61" s="60"/>
      <c r="B61" s="97" t="s">
        <v>191</v>
      </c>
      <c r="C61" s="280" t="s">
        <v>175</v>
      </c>
      <c r="D61" s="280"/>
      <c r="E61" s="280"/>
      <c r="F61" s="60"/>
      <c r="G61" s="60"/>
    </row>
    <row r="62" spans="1:40" ht="15" customHeight="1" x14ac:dyDescent="0.45">
      <c r="A62" s="60"/>
      <c r="B62" s="97" t="s">
        <v>192</v>
      </c>
      <c r="C62" s="280" t="s">
        <v>176</v>
      </c>
      <c r="D62" s="280"/>
      <c r="E62" s="280"/>
      <c r="F62" s="60"/>
      <c r="G62" s="60"/>
    </row>
    <row r="63" spans="1:40" ht="15" customHeight="1" x14ac:dyDescent="0.45">
      <c r="A63" s="60"/>
      <c r="B63" s="97" t="s">
        <v>193</v>
      </c>
      <c r="C63" s="280" t="s">
        <v>177</v>
      </c>
      <c r="D63" s="280"/>
      <c r="E63" s="280"/>
      <c r="F63" s="60"/>
      <c r="G63" s="60"/>
    </row>
    <row r="64" spans="1:40" ht="15" customHeight="1" x14ac:dyDescent="0.45">
      <c r="A64" s="60"/>
      <c r="B64" s="60" t="s">
        <v>178</v>
      </c>
      <c r="C64" s="60"/>
      <c r="D64" s="60"/>
      <c r="E64" s="60"/>
      <c r="F64" s="60"/>
      <c r="G64" s="60"/>
    </row>
    <row r="65" spans="1:7" ht="15" customHeight="1" x14ac:dyDescent="0.45">
      <c r="A65" s="60"/>
      <c r="B65" s="60" t="s">
        <v>195</v>
      </c>
      <c r="C65" s="60"/>
      <c r="D65" s="60"/>
      <c r="E65" s="60"/>
      <c r="F65" s="60"/>
      <c r="G65" s="60"/>
    </row>
    <row r="66" spans="1:7" ht="15" customHeight="1" x14ac:dyDescent="0.45">
      <c r="A66" s="60"/>
      <c r="B66" s="60" t="s">
        <v>179</v>
      </c>
      <c r="C66" s="60"/>
      <c r="D66" s="60"/>
      <c r="E66" s="60"/>
      <c r="F66" s="60"/>
      <c r="G66" s="60"/>
    </row>
    <row r="67" spans="1:7" ht="15" customHeight="1" x14ac:dyDescent="0.45">
      <c r="A67" s="60" t="s">
        <v>180</v>
      </c>
      <c r="B67" s="94"/>
      <c r="C67" s="60"/>
      <c r="D67" s="60"/>
      <c r="E67" s="60"/>
      <c r="F67" s="60"/>
      <c r="G67" s="60"/>
    </row>
    <row r="68" spans="1:7" ht="15" customHeight="1" x14ac:dyDescent="0.45">
      <c r="A68" s="60" t="s">
        <v>181</v>
      </c>
      <c r="B68" s="94"/>
      <c r="C68" s="60"/>
      <c r="D68" s="60"/>
      <c r="E68" s="60"/>
      <c r="F68" s="60"/>
      <c r="G68" s="60"/>
    </row>
    <row r="69" spans="1:7" ht="15" customHeight="1" x14ac:dyDescent="0.45">
      <c r="A69" s="60" t="s">
        <v>196</v>
      </c>
      <c r="B69" s="94"/>
      <c r="C69" s="60"/>
      <c r="D69" s="60"/>
      <c r="E69" s="60"/>
      <c r="F69" s="60"/>
      <c r="G69" s="60"/>
    </row>
    <row r="70" spans="1:7" ht="15" customHeight="1" x14ac:dyDescent="0.45">
      <c r="A70" s="60" t="s">
        <v>182</v>
      </c>
      <c r="B70" s="94"/>
      <c r="C70" s="60"/>
      <c r="D70" s="60"/>
      <c r="E70" s="60"/>
      <c r="F70" s="60"/>
      <c r="G70" s="60"/>
    </row>
    <row r="71" spans="1:7" ht="15" customHeight="1" x14ac:dyDescent="0.45">
      <c r="A71" s="60" t="s">
        <v>316</v>
      </c>
      <c r="B71" s="94"/>
      <c r="C71" s="60"/>
      <c r="D71" s="60"/>
      <c r="E71" s="60"/>
      <c r="F71" s="60"/>
      <c r="G71" s="60"/>
    </row>
    <row r="72" spans="1:7" ht="15" customHeight="1" x14ac:dyDescent="0.45">
      <c r="A72" s="60" t="s">
        <v>183</v>
      </c>
      <c r="B72" s="94"/>
      <c r="C72" s="60"/>
      <c r="D72" s="60"/>
      <c r="E72" s="60"/>
      <c r="F72" s="60"/>
      <c r="G72" s="60"/>
    </row>
    <row r="73" spans="1:7" ht="15" customHeight="1" x14ac:dyDescent="0.45">
      <c r="A73" s="60" t="s">
        <v>184</v>
      </c>
      <c r="B73" s="94"/>
      <c r="C73" s="60"/>
      <c r="D73" s="60"/>
      <c r="E73" s="60"/>
      <c r="F73" s="60"/>
      <c r="G73" s="60"/>
    </row>
    <row r="74" spans="1:7" ht="15" customHeight="1" x14ac:dyDescent="0.45">
      <c r="A74" s="60" t="s">
        <v>185</v>
      </c>
      <c r="B74" s="94"/>
      <c r="C74" s="60"/>
      <c r="D74" s="60"/>
      <c r="E74" s="60"/>
      <c r="F74" s="60"/>
      <c r="G74" s="60"/>
    </row>
    <row r="75" spans="1:7" ht="15" customHeight="1" x14ac:dyDescent="0.45">
      <c r="A75" s="60" t="s">
        <v>186</v>
      </c>
      <c r="B75" s="94"/>
      <c r="C75" s="60"/>
      <c r="D75" s="60"/>
      <c r="E75" s="60"/>
      <c r="F75" s="60"/>
      <c r="G75" s="60"/>
    </row>
    <row r="76" spans="1:7" ht="15" customHeight="1" x14ac:dyDescent="0.45">
      <c r="A76" s="60" t="s">
        <v>187</v>
      </c>
      <c r="B76" s="94"/>
      <c r="C76" s="60"/>
      <c r="D76" s="60"/>
      <c r="E76" s="60"/>
      <c r="F76" s="60"/>
      <c r="G76" s="60"/>
    </row>
    <row r="77" spans="1:7" ht="15" customHeight="1" x14ac:dyDescent="0.45">
      <c r="A77" s="60" t="s">
        <v>188</v>
      </c>
      <c r="B77" s="94"/>
      <c r="C77" s="60"/>
      <c r="D77" s="60"/>
      <c r="E77" s="60"/>
      <c r="F77" s="60"/>
      <c r="G77" s="60"/>
    </row>
    <row r="78" spans="1:7" ht="15" customHeight="1" x14ac:dyDescent="0.45">
      <c r="A78" s="60" t="s">
        <v>189</v>
      </c>
      <c r="B78" s="94"/>
      <c r="C78" s="60"/>
      <c r="D78" s="60"/>
      <c r="E78" s="60"/>
      <c r="F78" s="60"/>
      <c r="G78" s="60"/>
    </row>
    <row r="79" spans="1:7" ht="15" customHeight="1" x14ac:dyDescent="0.45">
      <c r="A79" s="60" t="s">
        <v>194</v>
      </c>
      <c r="B79" s="94"/>
      <c r="C79" s="60"/>
      <c r="D79" s="60"/>
      <c r="E79" s="60"/>
      <c r="F79" s="60"/>
      <c r="G79" s="60"/>
    </row>
  </sheetData>
  <mergeCells count="145">
    <mergeCell ref="AK1:AN1"/>
    <mergeCell ref="M2:P2"/>
    <mergeCell ref="Q2:R2"/>
    <mergeCell ref="S2:T2"/>
    <mergeCell ref="U2:V2"/>
    <mergeCell ref="AK2:AN2"/>
    <mergeCell ref="AK3:AN3"/>
    <mergeCell ref="AK4:AN4"/>
    <mergeCell ref="AH5:AJ5"/>
    <mergeCell ref="A7:A10"/>
    <mergeCell ref="B7:B10"/>
    <mergeCell ref="C7:C10"/>
    <mergeCell ref="D7:D10"/>
    <mergeCell ref="E7:E10"/>
    <mergeCell ref="F7:AJ7"/>
    <mergeCell ref="AK7:AK10"/>
    <mergeCell ref="AM26:AN26"/>
    <mergeCell ref="AM27:AN27"/>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9:AN29"/>
    <mergeCell ref="AM30:AN30"/>
    <mergeCell ref="A31:E31"/>
    <mergeCell ref="AM31:AN32"/>
    <mergeCell ref="A32:E32"/>
    <mergeCell ref="A37:C37"/>
    <mergeCell ref="F37:H37"/>
    <mergeCell ref="I37:K37"/>
    <mergeCell ref="L37:N37"/>
    <mergeCell ref="O37:Q37"/>
    <mergeCell ref="AL38:AL39"/>
    <mergeCell ref="A39:C39"/>
    <mergeCell ref="F39:H39"/>
    <mergeCell ref="I39:K39"/>
    <mergeCell ref="L39:N39"/>
    <mergeCell ref="O39:Q39"/>
    <mergeCell ref="R39:T39"/>
    <mergeCell ref="U39:W39"/>
    <mergeCell ref="X39:Z39"/>
    <mergeCell ref="AA39:AC39"/>
    <mergeCell ref="A38:C38"/>
    <mergeCell ref="F38:H38"/>
    <mergeCell ref="I38:K38"/>
    <mergeCell ref="L38:N38"/>
    <mergeCell ref="O38:Q38"/>
    <mergeCell ref="R38:T38"/>
    <mergeCell ref="U38:W38"/>
    <mergeCell ref="X38:Z38"/>
    <mergeCell ref="AA38:AC38"/>
    <mergeCell ref="AD39:AF39"/>
    <mergeCell ref="AG39:AI39"/>
    <mergeCell ref="AJ39:AK39"/>
    <mergeCell ref="AD38:AF38"/>
    <mergeCell ref="AG38:AI38"/>
    <mergeCell ref="AJ38:AK38"/>
    <mergeCell ref="R37:T37"/>
    <mergeCell ref="U37:W37"/>
    <mergeCell ref="X37:Z37"/>
    <mergeCell ref="AA37:AC37"/>
    <mergeCell ref="AD37:AF37"/>
    <mergeCell ref="AG37:AI37"/>
    <mergeCell ref="AJ37:AK37"/>
    <mergeCell ref="A42:B42"/>
    <mergeCell ref="C42:D42"/>
    <mergeCell ref="E42:H42"/>
    <mergeCell ref="A43:B43"/>
    <mergeCell ref="C43:D43"/>
    <mergeCell ref="E43:H43"/>
    <mergeCell ref="C46:D46"/>
    <mergeCell ref="E46:H46"/>
    <mergeCell ref="I46:N46"/>
    <mergeCell ref="AG46:AK46"/>
    <mergeCell ref="AL46:AM46"/>
    <mergeCell ref="F47:H47"/>
    <mergeCell ref="I47:K47"/>
    <mergeCell ref="L47:N47"/>
    <mergeCell ref="O47:Q47"/>
    <mergeCell ref="R47:T47"/>
    <mergeCell ref="U47:W47"/>
    <mergeCell ref="X47:Z47"/>
    <mergeCell ref="AA47:AC47"/>
    <mergeCell ref="O46:T46"/>
    <mergeCell ref="U46:Z46"/>
    <mergeCell ref="AA46:AF46"/>
    <mergeCell ref="C62:E62"/>
    <mergeCell ref="C63:E63"/>
    <mergeCell ref="I42:N42"/>
    <mergeCell ref="I43:N43"/>
    <mergeCell ref="I50:N50"/>
    <mergeCell ref="X49:Z49"/>
    <mergeCell ref="AA50:AF50"/>
    <mergeCell ref="AG50:AK50"/>
    <mergeCell ref="AL50:AM50"/>
    <mergeCell ref="C59:E59"/>
    <mergeCell ref="C60:E60"/>
    <mergeCell ref="C61:E61"/>
    <mergeCell ref="AD47:AF47"/>
    <mergeCell ref="AG47:AI47"/>
    <mergeCell ref="AJ47:AK47"/>
    <mergeCell ref="F48:H48"/>
    <mergeCell ref="I48:K48"/>
    <mergeCell ref="L48:N48"/>
    <mergeCell ref="O48:Q48"/>
    <mergeCell ref="R48:T48"/>
    <mergeCell ref="U48:W48"/>
    <mergeCell ref="X48:Z48"/>
    <mergeCell ref="F49:H49"/>
    <mergeCell ref="I49:K49"/>
    <mergeCell ref="AA48:AC48"/>
    <mergeCell ref="AD48:AF48"/>
    <mergeCell ref="AG48:AI48"/>
    <mergeCell ref="AJ48:AK48"/>
    <mergeCell ref="AA49:AC49"/>
    <mergeCell ref="AD49:AF49"/>
    <mergeCell ref="AG49:AI49"/>
    <mergeCell ref="AJ49:AK49"/>
    <mergeCell ref="C50:D50"/>
    <mergeCell ref="E50:H50"/>
    <mergeCell ref="O50:T50"/>
    <mergeCell ref="U50:Z50"/>
    <mergeCell ref="L49:N49"/>
    <mergeCell ref="O49:Q49"/>
    <mergeCell ref="R49:T49"/>
    <mergeCell ref="U49:W49"/>
  </mergeCells>
  <phoneticPr fontId="3"/>
  <dataValidations count="6">
    <dataValidation type="list" allowBlank="1" showInputMessage="1" showErrorMessage="1" sqref="C11:C30" xr:uid="{00000000-0002-0000-0E00-000000000000}">
      <formula1>"A,B,C,D"</formula1>
    </dataValidation>
    <dataValidation operator="greaterThanOrEqual" allowBlank="1" showInputMessage="1" showErrorMessage="1" sqref="I44 AJ38:AJ39 AL38 L40 L44 I40" xr:uid="{00000000-0002-0000-0E00-000001000000}"/>
    <dataValidation type="whole" operator="greaterThanOrEqual" allowBlank="1" showInputMessage="1" showErrorMessage="1" sqref="I38:I39 D38:F39 AG38:AG39 O38:O39 AD38:AD39 AA38:AA39 X38:X39 U38:U39 R38:R39 L38:L39" xr:uid="{00000000-0002-0000-0E00-000002000000}">
      <formula1>0</formula1>
    </dataValidation>
    <dataValidation type="list" allowBlank="1" showInputMessage="1" showErrorMessage="1" sqref="AK4:AN4" xr:uid="{00000000-0002-0000-0E00-000003000000}">
      <formula1>"予定,実績"</formula1>
    </dataValidation>
    <dataValidation type="list" allowBlank="1" showInputMessage="1" showErrorMessage="1" sqref="AK3:AN3" xr:uid="{00000000-0002-0000-0E00-000004000000}">
      <formula1>"４週,歴月"</formula1>
    </dataValidation>
    <dataValidation type="list" allowBlank="1" showInputMessage="1" showErrorMessage="1" sqref="B11:B30" xr:uid="{00000000-0002-0000-0E00-000005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80" fitToWidth="0" fitToHeight="0" orientation="landscape" r:id="rId1"/>
  <headerFooter alignWithMargins="0">
    <oddHeader>&amp;L&amp;"ＭＳ ゴシック,標準"&amp;10（参考様式）</oddHeader>
  </headerFooter>
  <rowBreaks count="1" manualBreakCount="1">
    <brk id="35" max="39"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dimension ref="A1:AQ87"/>
  <sheetViews>
    <sheetView showGridLines="0" view="pageBreakPreview" zoomScaleNormal="100" zoomScaleSheetLayoutView="100" workbookViewId="0">
      <selection activeCell="C16" sqref="C16"/>
    </sheetView>
  </sheetViews>
  <sheetFormatPr defaultColWidth="8.19921875" defaultRowHeight="21" customHeight="1" x14ac:dyDescent="0.45"/>
  <cols>
    <col min="1" max="1" width="2.59765625" style="59" customWidth="1"/>
    <col min="2" max="2" width="14.1992187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4.9" customHeight="1" x14ac:dyDescent="0.45">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262" t="s">
        <v>260</v>
      </c>
      <c r="AL1" s="262"/>
      <c r="AM1" s="262"/>
      <c r="AN1" s="262"/>
    </row>
    <row r="2" spans="1:40" ht="18" customHeight="1" x14ac:dyDescent="0.45">
      <c r="A2" s="62"/>
      <c r="B2" s="63"/>
      <c r="C2" s="63"/>
      <c r="D2" s="63"/>
      <c r="E2" s="63"/>
      <c r="F2" s="63"/>
      <c r="G2" s="63"/>
      <c r="H2" s="63"/>
      <c r="I2" s="63"/>
      <c r="J2" s="63"/>
      <c r="K2" s="63"/>
      <c r="L2" s="63"/>
      <c r="M2" s="269">
        <v>2024</v>
      </c>
      <c r="N2" s="269"/>
      <c r="O2" s="269"/>
      <c r="P2" s="269"/>
      <c r="Q2" s="268" t="s">
        <v>150</v>
      </c>
      <c r="R2" s="268"/>
      <c r="S2" s="269">
        <v>5</v>
      </c>
      <c r="T2" s="269"/>
      <c r="U2" s="268" t="s">
        <v>151</v>
      </c>
      <c r="V2" s="268"/>
      <c r="W2" s="63"/>
      <c r="X2" s="63"/>
      <c r="Y2" s="63"/>
      <c r="Z2" s="62"/>
      <c r="AA2" s="62"/>
      <c r="AC2" s="81"/>
      <c r="AD2" s="63"/>
      <c r="AE2" s="63"/>
      <c r="AF2" s="63"/>
      <c r="AG2" s="63"/>
      <c r="AH2" s="63"/>
      <c r="AI2" s="81" t="s">
        <v>156</v>
      </c>
      <c r="AJ2" s="81"/>
      <c r="AK2" s="263"/>
      <c r="AL2" s="263"/>
      <c r="AM2" s="263"/>
      <c r="AN2" s="263"/>
    </row>
    <row r="3" spans="1:40" ht="18" customHeight="1" x14ac:dyDescent="0.45">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264"/>
      <c r="AL3" s="264"/>
      <c r="AM3" s="264"/>
      <c r="AN3" s="264"/>
    </row>
    <row r="4" spans="1:40" ht="18" customHeight="1" x14ac:dyDescent="0.45">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264"/>
      <c r="AL4" s="264"/>
      <c r="AM4" s="264"/>
      <c r="AN4" s="264"/>
    </row>
    <row r="5" spans="1:40" ht="18" customHeight="1" x14ac:dyDescent="0.45">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01"/>
      <c r="AI5" s="301"/>
      <c r="AJ5" s="301"/>
      <c r="AK5" s="88" t="s">
        <v>157</v>
      </c>
      <c r="AL5" s="99"/>
      <c r="AM5" s="88" t="s">
        <v>158</v>
      </c>
      <c r="AN5" s="62"/>
    </row>
    <row r="6" spans="1:40" ht="9.9" customHeight="1" x14ac:dyDescent="0.45">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5">
      <c r="A7" s="275" t="s">
        <v>153</v>
      </c>
      <c r="B7" s="267" t="s">
        <v>162</v>
      </c>
      <c r="C7" s="272" t="s">
        <v>163</v>
      </c>
      <c r="D7" s="267" t="s">
        <v>164</v>
      </c>
      <c r="E7" s="276" t="s">
        <v>165</v>
      </c>
      <c r="F7" s="271" t="s">
        <v>197</v>
      </c>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65" t="s">
        <v>198</v>
      </c>
      <c r="AL7" s="266" t="s">
        <v>199</v>
      </c>
      <c r="AM7" s="261" t="s">
        <v>200</v>
      </c>
      <c r="AN7" s="261"/>
    </row>
    <row r="8" spans="1:40" ht="15" customHeight="1" x14ac:dyDescent="0.45">
      <c r="A8" s="275"/>
      <c r="B8" s="267"/>
      <c r="C8" s="273"/>
      <c r="D8" s="267"/>
      <c r="E8" s="276"/>
      <c r="F8" s="267" t="s">
        <v>104</v>
      </c>
      <c r="G8" s="267"/>
      <c r="H8" s="267"/>
      <c r="I8" s="267"/>
      <c r="J8" s="267"/>
      <c r="K8" s="267"/>
      <c r="L8" s="267"/>
      <c r="M8" s="267" t="s">
        <v>105</v>
      </c>
      <c r="N8" s="267"/>
      <c r="O8" s="267"/>
      <c r="P8" s="267"/>
      <c r="Q8" s="267"/>
      <c r="R8" s="267"/>
      <c r="S8" s="267"/>
      <c r="T8" s="267" t="s">
        <v>106</v>
      </c>
      <c r="U8" s="267"/>
      <c r="V8" s="267"/>
      <c r="W8" s="267"/>
      <c r="X8" s="267"/>
      <c r="Y8" s="267"/>
      <c r="Z8" s="267"/>
      <c r="AA8" s="267" t="s">
        <v>107</v>
      </c>
      <c r="AB8" s="267"/>
      <c r="AC8" s="267"/>
      <c r="AD8" s="267"/>
      <c r="AE8" s="267"/>
      <c r="AF8" s="267"/>
      <c r="AG8" s="267"/>
      <c r="AH8" s="267" t="s">
        <v>110</v>
      </c>
      <c r="AI8" s="267"/>
      <c r="AJ8" s="267"/>
      <c r="AK8" s="265"/>
      <c r="AL8" s="266"/>
      <c r="AM8" s="261"/>
      <c r="AN8" s="261"/>
    </row>
    <row r="9" spans="1:40" ht="15" customHeight="1" x14ac:dyDescent="0.45">
      <c r="A9" s="275"/>
      <c r="B9" s="267"/>
      <c r="C9" s="273"/>
      <c r="D9" s="267"/>
      <c r="E9" s="276"/>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65"/>
      <c r="AL9" s="266"/>
      <c r="AM9" s="261"/>
      <c r="AN9" s="261"/>
    </row>
    <row r="10" spans="1:40" ht="15" customHeight="1" x14ac:dyDescent="0.45">
      <c r="A10" s="275"/>
      <c r="B10" s="267"/>
      <c r="C10" s="274"/>
      <c r="D10" s="267"/>
      <c r="E10" s="276"/>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65"/>
      <c r="AL10" s="266"/>
      <c r="AM10" s="261"/>
      <c r="AN10" s="261"/>
    </row>
    <row r="11" spans="1:40" ht="18" customHeight="1" x14ac:dyDescent="0.45">
      <c r="A11" s="74">
        <v>1</v>
      </c>
      <c r="B11" s="103" t="s">
        <v>115</v>
      </c>
      <c r="C11" s="83" t="s">
        <v>190</v>
      </c>
      <c r="D11" s="104"/>
      <c r="E11" s="105" t="s">
        <v>190</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9"/>
      <c r="AN11" s="279"/>
    </row>
    <row r="12" spans="1:40" ht="18" customHeight="1" x14ac:dyDescent="0.45">
      <c r="A12" s="74">
        <v>2</v>
      </c>
      <c r="B12" s="103" t="s">
        <v>115</v>
      </c>
      <c r="C12" s="83" t="s">
        <v>191</v>
      </c>
      <c r="D12" s="104"/>
      <c r="E12" s="105" t="s">
        <v>191</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79"/>
      <c r="AN12" s="279"/>
    </row>
    <row r="13" spans="1:40" ht="18" customHeight="1" x14ac:dyDescent="0.45">
      <c r="A13" s="74">
        <v>3</v>
      </c>
      <c r="B13" s="103" t="s">
        <v>115</v>
      </c>
      <c r="C13" s="83" t="s">
        <v>192</v>
      </c>
      <c r="D13" s="104"/>
      <c r="E13" s="105" t="s">
        <v>192</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79"/>
      <c r="AN13" s="279"/>
    </row>
    <row r="14" spans="1:40" ht="18" customHeight="1" x14ac:dyDescent="0.45">
      <c r="A14" s="74">
        <v>4</v>
      </c>
      <c r="B14" s="103" t="s">
        <v>115</v>
      </c>
      <c r="C14" s="83" t="s">
        <v>193</v>
      </c>
      <c r="D14" s="104"/>
      <c r="E14" s="105" t="s">
        <v>193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79"/>
      <c r="AN14" s="279"/>
    </row>
    <row r="15" spans="1:40" ht="18" customHeight="1" x14ac:dyDescent="0.45">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79"/>
      <c r="AN15" s="279"/>
    </row>
    <row r="16" spans="1:40" ht="18" customHeight="1" x14ac:dyDescent="0.45">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9"/>
      <c r="AN16" s="279"/>
    </row>
    <row r="17" spans="1:40" ht="18" customHeight="1" x14ac:dyDescent="0.45">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9"/>
      <c r="AN17" s="279"/>
    </row>
    <row r="18" spans="1:40" ht="18" customHeight="1" x14ac:dyDescent="0.45">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9"/>
      <c r="AN18" s="279"/>
    </row>
    <row r="19" spans="1:40" ht="18" customHeight="1" x14ac:dyDescent="0.45">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9"/>
      <c r="AN19" s="279"/>
    </row>
    <row r="20" spans="1:40" ht="18" customHeight="1" x14ac:dyDescent="0.45">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9"/>
      <c r="AN20" s="279"/>
    </row>
    <row r="21" spans="1:40" ht="18" customHeight="1" x14ac:dyDescent="0.45">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9"/>
      <c r="AN21" s="279"/>
    </row>
    <row r="22" spans="1:40" ht="18" customHeight="1" x14ac:dyDescent="0.45">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9"/>
      <c r="AN22" s="279"/>
    </row>
    <row r="23" spans="1:40" ht="18" customHeight="1" x14ac:dyDescent="0.45">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9"/>
      <c r="AN23" s="279"/>
    </row>
    <row r="24" spans="1:40" ht="18" customHeight="1" x14ac:dyDescent="0.45">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9"/>
      <c r="AN24" s="279"/>
    </row>
    <row r="25" spans="1:40" ht="18" customHeight="1" x14ac:dyDescent="0.45">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9"/>
      <c r="AN25" s="279"/>
    </row>
    <row r="26" spans="1:40" ht="18" customHeight="1" x14ac:dyDescent="0.45">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9"/>
      <c r="AN26" s="279"/>
    </row>
    <row r="27" spans="1:40" ht="18" customHeight="1" x14ac:dyDescent="0.45">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9"/>
      <c r="AN27" s="279"/>
    </row>
    <row r="28" spans="1:40" ht="18" customHeight="1" x14ac:dyDescent="0.45">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9"/>
      <c r="AN28" s="279"/>
    </row>
    <row r="29" spans="1:40" ht="18" customHeight="1" x14ac:dyDescent="0.45">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9"/>
      <c r="AN29" s="279"/>
    </row>
    <row r="30" spans="1:40" ht="18" customHeight="1" x14ac:dyDescent="0.45">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9"/>
      <c r="AN30" s="279"/>
    </row>
    <row r="31" spans="1:40" ht="18" customHeight="1" x14ac:dyDescent="0.45">
      <c r="A31" s="276" t="s">
        <v>94</v>
      </c>
      <c r="B31" s="277"/>
      <c r="C31" s="277"/>
      <c r="D31" s="277"/>
      <c r="E31" s="277"/>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5"/>
      <c r="AN31" s="275"/>
    </row>
    <row r="32" spans="1:40" ht="18" customHeight="1" x14ac:dyDescent="0.45">
      <c r="A32" s="277" t="s">
        <v>96</v>
      </c>
      <c r="B32" s="277"/>
      <c r="C32" s="277"/>
      <c r="D32" s="277"/>
      <c r="E32" s="278"/>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5"/>
      <c r="AN32" s="275"/>
    </row>
    <row r="33" spans="1:43" ht="15" customHeight="1" x14ac:dyDescent="0.45">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5">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21" customHeight="1" x14ac:dyDescent="0.45">
      <c r="A35" s="68" t="s">
        <v>208</v>
      </c>
      <c r="B35" s="67"/>
      <c r="C35" s="67"/>
      <c r="D35" s="67"/>
      <c r="E35" s="67"/>
      <c r="F35" s="67"/>
      <c r="G35" s="60"/>
      <c r="H35" s="60"/>
      <c r="I35" s="60"/>
      <c r="J35" s="60"/>
      <c r="K35" s="60"/>
      <c r="L35" s="60"/>
      <c r="M35" s="60"/>
      <c r="N35" s="60"/>
      <c r="O35" s="60"/>
      <c r="AM35" s="67"/>
      <c r="AN35" s="62"/>
    </row>
    <row r="36" spans="1:43" ht="24.9" customHeight="1" x14ac:dyDescent="0.45">
      <c r="A36" s="267"/>
      <c r="B36" s="267"/>
      <c r="C36" s="267"/>
      <c r="D36" s="98">
        <v>4</v>
      </c>
      <c r="E36" s="98">
        <v>5</v>
      </c>
      <c r="F36" s="333">
        <v>6</v>
      </c>
      <c r="G36" s="333"/>
      <c r="H36" s="333"/>
      <c r="I36" s="333">
        <v>7</v>
      </c>
      <c r="J36" s="333"/>
      <c r="K36" s="333"/>
      <c r="L36" s="333">
        <v>8</v>
      </c>
      <c r="M36" s="333"/>
      <c r="N36" s="333"/>
      <c r="O36" s="333">
        <v>9</v>
      </c>
      <c r="P36" s="333"/>
      <c r="Q36" s="333"/>
      <c r="R36" s="333">
        <v>10</v>
      </c>
      <c r="S36" s="333"/>
      <c r="T36" s="333"/>
      <c r="U36" s="333">
        <v>11</v>
      </c>
      <c r="V36" s="333"/>
      <c r="W36" s="333"/>
      <c r="X36" s="333">
        <v>12</v>
      </c>
      <c r="Y36" s="333"/>
      <c r="Z36" s="333"/>
      <c r="AA36" s="333">
        <v>1</v>
      </c>
      <c r="AB36" s="333"/>
      <c r="AC36" s="333"/>
      <c r="AD36" s="333">
        <v>2</v>
      </c>
      <c r="AE36" s="333"/>
      <c r="AF36" s="333"/>
      <c r="AG36" s="333">
        <v>3</v>
      </c>
      <c r="AH36" s="333"/>
      <c r="AI36" s="333"/>
      <c r="AJ36" s="267" t="s">
        <v>154</v>
      </c>
      <c r="AK36" s="267"/>
      <c r="AL36" s="82" t="s">
        <v>212</v>
      </c>
      <c r="AM36" s="350" t="s">
        <v>304</v>
      </c>
      <c r="AN36" s="351"/>
      <c r="AO36"/>
      <c r="AP36"/>
      <c r="AQ36"/>
    </row>
    <row r="37" spans="1:43" ht="21.9" customHeight="1" x14ac:dyDescent="0.45">
      <c r="A37" s="331" t="s">
        <v>218</v>
      </c>
      <c r="B37" s="331"/>
      <c r="C37" s="331"/>
      <c r="D37" s="123">
        <f>SUM(D38,D39,D40,D41,D43,D45)</f>
        <v>1840</v>
      </c>
      <c r="E37" s="123">
        <f>SUM(E38,E39,E40,E41,E43,E45)</f>
        <v>1726</v>
      </c>
      <c r="F37" s="347">
        <f>SUM(F38,F39,F40,F41,F43,F45)</f>
        <v>1840</v>
      </c>
      <c r="G37" s="348"/>
      <c r="H37" s="349"/>
      <c r="I37" s="347">
        <f>SUM(I38,I39,I40,I41,I43,I45)</f>
        <v>1932</v>
      </c>
      <c r="J37" s="348">
        <f t="shared" ref="J37:AI37" si="3">SUM(J38,J39,J40,J41,J43,J45)</f>
        <v>0</v>
      </c>
      <c r="K37" s="349">
        <f t="shared" si="3"/>
        <v>0</v>
      </c>
      <c r="L37" s="347">
        <f>SUM(L38,L39,L40,L41,L43,L45)</f>
        <v>1932</v>
      </c>
      <c r="M37" s="348"/>
      <c r="N37" s="349"/>
      <c r="O37" s="347">
        <f>SUM(O38,O39,O40,O41,O43,O45)</f>
        <v>1748</v>
      </c>
      <c r="P37" s="348"/>
      <c r="Q37" s="349"/>
      <c r="R37" s="347">
        <f>SUM(R38,R39,R40,R41,R43,R45)</f>
        <v>1840</v>
      </c>
      <c r="S37" s="348"/>
      <c r="T37" s="349"/>
      <c r="U37" s="347">
        <f>SUM(U38,U39,U40,U41,U43,U45)</f>
        <v>1840</v>
      </c>
      <c r="V37" s="348">
        <f t="shared" si="3"/>
        <v>0</v>
      </c>
      <c r="W37" s="349">
        <f t="shared" si="3"/>
        <v>0</v>
      </c>
      <c r="X37" s="347">
        <f>SUM(X38,X39,X40,X41,X43,X45)</f>
        <v>1748</v>
      </c>
      <c r="Y37" s="348">
        <f t="shared" si="3"/>
        <v>0</v>
      </c>
      <c r="Z37" s="349">
        <f t="shared" si="3"/>
        <v>0</v>
      </c>
      <c r="AA37" s="347">
        <f>SUM(AA38,AA39,AA40,AA41,AA43,AA45)</f>
        <v>1748</v>
      </c>
      <c r="AB37" s="348">
        <f t="shared" si="3"/>
        <v>0</v>
      </c>
      <c r="AC37" s="349">
        <f t="shared" si="3"/>
        <v>0</v>
      </c>
      <c r="AD37" s="347">
        <f>SUM(AD38,AD39,AD40,AD41,AD43,AD45)</f>
        <v>1748</v>
      </c>
      <c r="AE37" s="348">
        <f t="shared" si="3"/>
        <v>0</v>
      </c>
      <c r="AF37" s="349">
        <f t="shared" si="3"/>
        <v>0</v>
      </c>
      <c r="AG37" s="347">
        <f>SUM(AG38,AG39,AG40,AG41,AG43,AG45)</f>
        <v>1840</v>
      </c>
      <c r="AH37" s="348">
        <f t="shared" si="3"/>
        <v>0</v>
      </c>
      <c r="AI37" s="349">
        <f t="shared" si="3"/>
        <v>0</v>
      </c>
      <c r="AJ37" s="280">
        <f>SUM(D37:AI37)</f>
        <v>21782</v>
      </c>
      <c r="AK37" s="280"/>
      <c r="AL37" s="108">
        <f>ROUNDUP(AJ37/AJ47,1)</f>
        <v>92</v>
      </c>
      <c r="AM37" s="352"/>
      <c r="AN37" s="353"/>
      <c r="AO37"/>
      <c r="AP37"/>
      <c r="AQ37"/>
    </row>
    <row r="38" spans="1:43" ht="21.9" customHeight="1" x14ac:dyDescent="0.45">
      <c r="A38" s="287" t="s">
        <v>292</v>
      </c>
      <c r="B38" s="288"/>
      <c r="C38" s="289"/>
      <c r="D38" s="69">
        <v>50</v>
      </c>
      <c r="E38" s="69">
        <v>45</v>
      </c>
      <c r="F38" s="332">
        <v>50</v>
      </c>
      <c r="G38" s="332"/>
      <c r="H38" s="332"/>
      <c r="I38" s="332">
        <v>50</v>
      </c>
      <c r="J38" s="332"/>
      <c r="K38" s="332"/>
      <c r="L38" s="332">
        <v>50</v>
      </c>
      <c r="M38" s="332"/>
      <c r="N38" s="332"/>
      <c r="O38" s="332">
        <v>45</v>
      </c>
      <c r="P38" s="332"/>
      <c r="Q38" s="332"/>
      <c r="R38" s="332">
        <v>50</v>
      </c>
      <c r="S38" s="332"/>
      <c r="T38" s="332"/>
      <c r="U38" s="332">
        <v>50</v>
      </c>
      <c r="V38" s="332"/>
      <c r="W38" s="332"/>
      <c r="X38" s="332">
        <v>45</v>
      </c>
      <c r="Y38" s="332"/>
      <c r="Z38" s="332"/>
      <c r="AA38" s="332">
        <v>45</v>
      </c>
      <c r="AB38" s="332"/>
      <c r="AC38" s="332"/>
      <c r="AD38" s="332">
        <v>45</v>
      </c>
      <c r="AE38" s="332"/>
      <c r="AF38" s="332"/>
      <c r="AG38" s="332">
        <v>50</v>
      </c>
      <c r="AH38" s="332"/>
      <c r="AI38" s="332"/>
      <c r="AJ38" s="280">
        <f>SUM(D38:AI38)</f>
        <v>575</v>
      </c>
      <c r="AK38" s="280"/>
      <c r="AL38" s="108">
        <f t="shared" ref="AL38:AL46" si="4">ROUNDUP(AJ38/$AJ$47,1)</f>
        <v>2.5</v>
      </c>
      <c r="AM38" s="352"/>
      <c r="AN38" s="353"/>
      <c r="AO38"/>
      <c r="AP38"/>
      <c r="AQ38"/>
    </row>
    <row r="39" spans="1:43" ht="21.9" customHeight="1" x14ac:dyDescent="0.45">
      <c r="A39" s="287" t="s">
        <v>219</v>
      </c>
      <c r="B39" s="288"/>
      <c r="C39" s="289"/>
      <c r="D39" s="69">
        <v>50</v>
      </c>
      <c r="E39" s="69">
        <v>50</v>
      </c>
      <c r="F39" s="332">
        <v>50</v>
      </c>
      <c r="G39" s="332"/>
      <c r="H39" s="332"/>
      <c r="I39" s="332">
        <v>55</v>
      </c>
      <c r="J39" s="332"/>
      <c r="K39" s="332"/>
      <c r="L39" s="332">
        <v>55</v>
      </c>
      <c r="M39" s="332"/>
      <c r="N39" s="332"/>
      <c r="O39" s="332">
        <v>50</v>
      </c>
      <c r="P39" s="332"/>
      <c r="Q39" s="332"/>
      <c r="R39" s="332">
        <v>50</v>
      </c>
      <c r="S39" s="332"/>
      <c r="T39" s="332"/>
      <c r="U39" s="332">
        <v>50</v>
      </c>
      <c r="V39" s="332"/>
      <c r="W39" s="332"/>
      <c r="X39" s="332">
        <v>50</v>
      </c>
      <c r="Y39" s="332"/>
      <c r="Z39" s="332"/>
      <c r="AA39" s="332">
        <v>50</v>
      </c>
      <c r="AB39" s="332"/>
      <c r="AC39" s="332"/>
      <c r="AD39" s="332">
        <v>50</v>
      </c>
      <c r="AE39" s="332"/>
      <c r="AF39" s="332"/>
      <c r="AG39" s="332">
        <v>50</v>
      </c>
      <c r="AH39" s="332"/>
      <c r="AI39" s="332"/>
      <c r="AJ39" s="280">
        <f>SUM(D39:AI39)</f>
        <v>610</v>
      </c>
      <c r="AK39" s="280"/>
      <c r="AL39" s="108">
        <f t="shared" si="4"/>
        <v>2.6</v>
      </c>
      <c r="AM39" s="352"/>
      <c r="AN39" s="353"/>
      <c r="AO39"/>
      <c r="AP39"/>
      <c r="AQ39"/>
    </row>
    <row r="40" spans="1:43" ht="21.9" customHeight="1" x14ac:dyDescent="0.45">
      <c r="A40" s="287" t="s">
        <v>220</v>
      </c>
      <c r="B40" s="288"/>
      <c r="C40" s="289"/>
      <c r="D40" s="69">
        <v>100</v>
      </c>
      <c r="E40" s="69">
        <v>95</v>
      </c>
      <c r="F40" s="332">
        <v>100</v>
      </c>
      <c r="G40" s="332"/>
      <c r="H40" s="332"/>
      <c r="I40" s="332">
        <v>105</v>
      </c>
      <c r="J40" s="332"/>
      <c r="K40" s="332"/>
      <c r="L40" s="332">
        <v>105</v>
      </c>
      <c r="M40" s="332"/>
      <c r="N40" s="332"/>
      <c r="O40" s="332">
        <v>95</v>
      </c>
      <c r="P40" s="332"/>
      <c r="Q40" s="332"/>
      <c r="R40" s="332">
        <v>100</v>
      </c>
      <c r="S40" s="332"/>
      <c r="T40" s="332"/>
      <c r="U40" s="332">
        <v>100</v>
      </c>
      <c r="V40" s="332"/>
      <c r="W40" s="332"/>
      <c r="X40" s="332">
        <v>95</v>
      </c>
      <c r="Y40" s="332"/>
      <c r="Z40" s="332"/>
      <c r="AA40" s="332">
        <v>95</v>
      </c>
      <c r="AB40" s="332"/>
      <c r="AC40" s="332"/>
      <c r="AD40" s="332">
        <v>95</v>
      </c>
      <c r="AE40" s="332"/>
      <c r="AF40" s="332"/>
      <c r="AG40" s="332">
        <v>100</v>
      </c>
      <c r="AH40" s="332"/>
      <c r="AI40" s="332"/>
      <c r="AJ40" s="280">
        <f>SUM(D40:AI40)</f>
        <v>1185</v>
      </c>
      <c r="AK40" s="280"/>
      <c r="AL40" s="108">
        <f t="shared" si="4"/>
        <v>5</v>
      </c>
      <c r="AM40" s="352"/>
      <c r="AN40" s="353"/>
      <c r="AO40"/>
      <c r="AP40"/>
      <c r="AQ40"/>
    </row>
    <row r="41" spans="1:43" ht="21.9" customHeight="1" x14ac:dyDescent="0.45">
      <c r="A41" s="341" t="s">
        <v>221</v>
      </c>
      <c r="B41" s="288"/>
      <c r="C41" s="289"/>
      <c r="D41" s="69">
        <v>100</v>
      </c>
      <c r="E41" s="69">
        <v>95</v>
      </c>
      <c r="F41" s="332">
        <v>100</v>
      </c>
      <c r="G41" s="332"/>
      <c r="H41" s="332"/>
      <c r="I41" s="332">
        <v>105</v>
      </c>
      <c r="J41" s="332"/>
      <c r="K41" s="332"/>
      <c r="L41" s="332">
        <v>105</v>
      </c>
      <c r="M41" s="332"/>
      <c r="N41" s="332"/>
      <c r="O41" s="332">
        <v>95</v>
      </c>
      <c r="P41" s="332"/>
      <c r="Q41" s="332"/>
      <c r="R41" s="332">
        <v>100</v>
      </c>
      <c r="S41" s="332"/>
      <c r="T41" s="332"/>
      <c r="U41" s="332">
        <v>100</v>
      </c>
      <c r="V41" s="332"/>
      <c r="W41" s="332"/>
      <c r="X41" s="332">
        <v>95</v>
      </c>
      <c r="Y41" s="332"/>
      <c r="Z41" s="332"/>
      <c r="AA41" s="332">
        <v>95</v>
      </c>
      <c r="AB41" s="332"/>
      <c r="AC41" s="332"/>
      <c r="AD41" s="332">
        <v>95</v>
      </c>
      <c r="AE41" s="332"/>
      <c r="AF41" s="332"/>
      <c r="AG41" s="332">
        <v>100</v>
      </c>
      <c r="AH41" s="332"/>
      <c r="AI41" s="332"/>
      <c r="AJ41" s="280">
        <f t="shared" ref="AJ41:AJ45" si="5">SUM(D41:AI41)</f>
        <v>1185</v>
      </c>
      <c r="AK41" s="280"/>
      <c r="AL41" s="108">
        <f t="shared" si="4"/>
        <v>5</v>
      </c>
      <c r="AM41" s="352"/>
      <c r="AN41" s="353"/>
      <c r="AO41"/>
      <c r="AP41"/>
      <c r="AQ41"/>
    </row>
    <row r="42" spans="1:43" s="118" customFormat="1" ht="21.9" customHeight="1" x14ac:dyDescent="0.45">
      <c r="A42" s="124"/>
      <c r="B42" s="342" t="s">
        <v>293</v>
      </c>
      <c r="C42" s="343"/>
      <c r="D42" s="69">
        <v>100</v>
      </c>
      <c r="E42" s="69">
        <v>95</v>
      </c>
      <c r="F42" s="332">
        <v>100</v>
      </c>
      <c r="G42" s="332"/>
      <c r="H42" s="332"/>
      <c r="I42" s="332">
        <v>105</v>
      </c>
      <c r="J42" s="332"/>
      <c r="K42" s="332"/>
      <c r="L42" s="332">
        <v>105</v>
      </c>
      <c r="M42" s="332"/>
      <c r="N42" s="332"/>
      <c r="O42" s="332">
        <v>95</v>
      </c>
      <c r="P42" s="332"/>
      <c r="Q42" s="332"/>
      <c r="R42" s="332">
        <v>100</v>
      </c>
      <c r="S42" s="332"/>
      <c r="T42" s="332"/>
      <c r="U42" s="332">
        <v>100</v>
      </c>
      <c r="V42" s="332"/>
      <c r="W42" s="332"/>
      <c r="X42" s="332">
        <v>95</v>
      </c>
      <c r="Y42" s="332"/>
      <c r="Z42" s="332"/>
      <c r="AA42" s="332">
        <v>95</v>
      </c>
      <c r="AB42" s="332"/>
      <c r="AC42" s="332"/>
      <c r="AD42" s="332">
        <v>95</v>
      </c>
      <c r="AE42" s="332"/>
      <c r="AF42" s="332"/>
      <c r="AG42" s="332">
        <v>100</v>
      </c>
      <c r="AH42" s="332"/>
      <c r="AI42" s="332"/>
      <c r="AJ42" s="280">
        <f>SUM(D42:AI42)</f>
        <v>1185</v>
      </c>
      <c r="AK42" s="280"/>
      <c r="AL42" s="108">
        <f t="shared" si="4"/>
        <v>5</v>
      </c>
      <c r="AM42" s="354">
        <f>ROUNDUP($AJ$42/$AJ$47,1)</f>
        <v>5</v>
      </c>
      <c r="AN42" s="355"/>
      <c r="AO42" s="117"/>
      <c r="AP42" s="117"/>
      <c r="AQ42" s="117"/>
    </row>
    <row r="43" spans="1:43" ht="21.9" customHeight="1" x14ac:dyDescent="0.45">
      <c r="A43" s="341" t="s">
        <v>222</v>
      </c>
      <c r="B43" s="288"/>
      <c r="C43" s="289"/>
      <c r="D43" s="69">
        <v>140</v>
      </c>
      <c r="E43" s="69">
        <v>131</v>
      </c>
      <c r="F43" s="332">
        <v>140</v>
      </c>
      <c r="G43" s="332"/>
      <c r="H43" s="332"/>
      <c r="I43" s="332">
        <v>147</v>
      </c>
      <c r="J43" s="332"/>
      <c r="K43" s="332"/>
      <c r="L43" s="332">
        <v>147</v>
      </c>
      <c r="M43" s="332"/>
      <c r="N43" s="332"/>
      <c r="O43" s="332">
        <v>133</v>
      </c>
      <c r="P43" s="332"/>
      <c r="Q43" s="332"/>
      <c r="R43" s="332">
        <v>140</v>
      </c>
      <c r="S43" s="332"/>
      <c r="T43" s="332"/>
      <c r="U43" s="332">
        <v>140</v>
      </c>
      <c r="V43" s="332"/>
      <c r="W43" s="332"/>
      <c r="X43" s="332">
        <v>133</v>
      </c>
      <c r="Y43" s="332"/>
      <c r="Z43" s="332"/>
      <c r="AA43" s="332">
        <v>133</v>
      </c>
      <c r="AB43" s="332"/>
      <c r="AC43" s="332"/>
      <c r="AD43" s="332">
        <v>133</v>
      </c>
      <c r="AE43" s="332"/>
      <c r="AF43" s="332"/>
      <c r="AG43" s="332">
        <v>140</v>
      </c>
      <c r="AH43" s="332"/>
      <c r="AI43" s="332"/>
      <c r="AJ43" s="280">
        <f t="shared" si="5"/>
        <v>1657</v>
      </c>
      <c r="AK43" s="280"/>
      <c r="AL43" s="108">
        <f t="shared" si="4"/>
        <v>7</v>
      </c>
      <c r="AM43" s="352"/>
      <c r="AN43" s="353"/>
      <c r="AO43"/>
      <c r="AP43"/>
      <c r="AQ43"/>
    </row>
    <row r="44" spans="1:43" s="118" customFormat="1" ht="21.9" customHeight="1" x14ac:dyDescent="0.45">
      <c r="A44" s="125"/>
      <c r="B44" s="342" t="s">
        <v>294</v>
      </c>
      <c r="C44" s="343"/>
      <c r="D44" s="69">
        <v>140</v>
      </c>
      <c r="E44" s="69">
        <v>131</v>
      </c>
      <c r="F44" s="332">
        <v>140</v>
      </c>
      <c r="G44" s="332"/>
      <c r="H44" s="332"/>
      <c r="I44" s="332">
        <v>147</v>
      </c>
      <c r="J44" s="332"/>
      <c r="K44" s="332"/>
      <c r="L44" s="332">
        <v>147</v>
      </c>
      <c r="M44" s="332"/>
      <c r="N44" s="332"/>
      <c r="O44" s="332">
        <v>133</v>
      </c>
      <c r="P44" s="332"/>
      <c r="Q44" s="332"/>
      <c r="R44" s="332">
        <v>140</v>
      </c>
      <c r="S44" s="332"/>
      <c r="T44" s="332"/>
      <c r="U44" s="332">
        <v>140</v>
      </c>
      <c r="V44" s="332"/>
      <c r="W44" s="332"/>
      <c r="X44" s="332">
        <v>133</v>
      </c>
      <c r="Y44" s="332"/>
      <c r="Z44" s="332"/>
      <c r="AA44" s="332">
        <v>133</v>
      </c>
      <c r="AB44" s="332"/>
      <c r="AC44" s="332"/>
      <c r="AD44" s="332">
        <v>133</v>
      </c>
      <c r="AE44" s="332"/>
      <c r="AF44" s="332"/>
      <c r="AG44" s="332">
        <v>140</v>
      </c>
      <c r="AH44" s="332"/>
      <c r="AI44" s="332"/>
      <c r="AJ44" s="280">
        <f>SUM(D44:AI44)</f>
        <v>1657</v>
      </c>
      <c r="AK44" s="280"/>
      <c r="AL44" s="108">
        <f t="shared" si="4"/>
        <v>7</v>
      </c>
      <c r="AM44" s="354">
        <f>ROUNDUP($AJ$44/$AJ$47,1)</f>
        <v>7</v>
      </c>
      <c r="AN44" s="355"/>
      <c r="AO44" s="117"/>
      <c r="AP44" s="117"/>
      <c r="AQ44" s="117"/>
    </row>
    <row r="45" spans="1:43" ht="21.9" customHeight="1" x14ac:dyDescent="0.45">
      <c r="A45" s="341" t="s">
        <v>223</v>
      </c>
      <c r="B45" s="288"/>
      <c r="C45" s="289"/>
      <c r="D45" s="69">
        <v>1400</v>
      </c>
      <c r="E45" s="69">
        <v>1310</v>
      </c>
      <c r="F45" s="332">
        <v>1400</v>
      </c>
      <c r="G45" s="332"/>
      <c r="H45" s="332"/>
      <c r="I45" s="332">
        <v>1470</v>
      </c>
      <c r="J45" s="332"/>
      <c r="K45" s="332"/>
      <c r="L45" s="332">
        <v>1470</v>
      </c>
      <c r="M45" s="332"/>
      <c r="N45" s="332"/>
      <c r="O45" s="332">
        <v>1330</v>
      </c>
      <c r="P45" s="332"/>
      <c r="Q45" s="332"/>
      <c r="R45" s="332">
        <v>1400</v>
      </c>
      <c r="S45" s="332"/>
      <c r="T45" s="332"/>
      <c r="U45" s="332">
        <v>1400</v>
      </c>
      <c r="V45" s="332"/>
      <c r="W45" s="332"/>
      <c r="X45" s="332">
        <v>1330</v>
      </c>
      <c r="Y45" s="332"/>
      <c r="Z45" s="332"/>
      <c r="AA45" s="332">
        <v>1330</v>
      </c>
      <c r="AB45" s="332"/>
      <c r="AC45" s="332"/>
      <c r="AD45" s="332">
        <v>1330</v>
      </c>
      <c r="AE45" s="332"/>
      <c r="AF45" s="332"/>
      <c r="AG45" s="332">
        <v>1400</v>
      </c>
      <c r="AH45" s="332"/>
      <c r="AI45" s="332"/>
      <c r="AJ45" s="280">
        <f t="shared" si="5"/>
        <v>16570</v>
      </c>
      <c r="AK45" s="280"/>
      <c r="AL45" s="108">
        <f t="shared" si="4"/>
        <v>70</v>
      </c>
      <c r="AM45" s="352"/>
      <c r="AN45" s="353"/>
      <c r="AO45"/>
      <c r="AP45"/>
      <c r="AQ45"/>
    </row>
    <row r="46" spans="1:43" s="118" customFormat="1" ht="21.9" customHeight="1" x14ac:dyDescent="0.45">
      <c r="A46" s="124"/>
      <c r="B46" s="342" t="s">
        <v>293</v>
      </c>
      <c r="C46" s="343"/>
      <c r="D46" s="69">
        <v>1400</v>
      </c>
      <c r="E46" s="69">
        <v>1310</v>
      </c>
      <c r="F46" s="332">
        <v>1400</v>
      </c>
      <c r="G46" s="332"/>
      <c r="H46" s="332"/>
      <c r="I46" s="332">
        <v>1470</v>
      </c>
      <c r="J46" s="332"/>
      <c r="K46" s="332"/>
      <c r="L46" s="332">
        <v>1470</v>
      </c>
      <c r="M46" s="332"/>
      <c r="N46" s="332"/>
      <c r="O46" s="332">
        <v>1330</v>
      </c>
      <c r="P46" s="332"/>
      <c r="Q46" s="332"/>
      <c r="R46" s="332">
        <v>1400</v>
      </c>
      <c r="S46" s="332"/>
      <c r="T46" s="332"/>
      <c r="U46" s="332">
        <v>1400</v>
      </c>
      <c r="V46" s="332"/>
      <c r="W46" s="332"/>
      <c r="X46" s="332">
        <v>1330</v>
      </c>
      <c r="Y46" s="332"/>
      <c r="Z46" s="332"/>
      <c r="AA46" s="332">
        <v>1330</v>
      </c>
      <c r="AB46" s="332"/>
      <c r="AC46" s="332"/>
      <c r="AD46" s="332">
        <v>1330</v>
      </c>
      <c r="AE46" s="332"/>
      <c r="AF46" s="332"/>
      <c r="AG46" s="332">
        <v>1400</v>
      </c>
      <c r="AH46" s="332"/>
      <c r="AI46" s="332"/>
      <c r="AJ46" s="280">
        <f>SUM(D46:AI46)</f>
        <v>16570</v>
      </c>
      <c r="AK46" s="280"/>
      <c r="AL46" s="108">
        <f t="shared" si="4"/>
        <v>70</v>
      </c>
      <c r="AM46" s="354">
        <f>ROUNDUP($AJ$46/$AJ$47,1)</f>
        <v>70</v>
      </c>
      <c r="AN46" s="355"/>
      <c r="AO46" s="117"/>
      <c r="AP46" s="117"/>
      <c r="AQ46" s="117"/>
    </row>
    <row r="47" spans="1:43" ht="21.9" customHeight="1" x14ac:dyDescent="0.45">
      <c r="A47" s="331" t="s">
        <v>209</v>
      </c>
      <c r="B47" s="331"/>
      <c r="C47" s="331"/>
      <c r="D47" s="69">
        <v>20</v>
      </c>
      <c r="E47" s="69">
        <v>19</v>
      </c>
      <c r="F47" s="332">
        <v>20</v>
      </c>
      <c r="G47" s="332"/>
      <c r="H47" s="332"/>
      <c r="I47" s="332">
        <v>21</v>
      </c>
      <c r="J47" s="332"/>
      <c r="K47" s="332"/>
      <c r="L47" s="332">
        <v>21</v>
      </c>
      <c r="M47" s="332"/>
      <c r="N47" s="332"/>
      <c r="O47" s="332">
        <v>19</v>
      </c>
      <c r="P47" s="332"/>
      <c r="Q47" s="332"/>
      <c r="R47" s="332">
        <v>20</v>
      </c>
      <c r="S47" s="332"/>
      <c r="T47" s="332"/>
      <c r="U47" s="332">
        <v>20</v>
      </c>
      <c r="V47" s="332"/>
      <c r="W47" s="332"/>
      <c r="X47" s="332">
        <v>19</v>
      </c>
      <c r="Y47" s="332"/>
      <c r="Z47" s="332"/>
      <c r="AA47" s="332">
        <v>19</v>
      </c>
      <c r="AB47" s="332"/>
      <c r="AC47" s="332"/>
      <c r="AD47" s="332">
        <v>19</v>
      </c>
      <c r="AE47" s="332"/>
      <c r="AF47" s="332"/>
      <c r="AG47" s="332">
        <v>20</v>
      </c>
      <c r="AH47" s="332"/>
      <c r="AI47" s="332"/>
      <c r="AJ47" s="280">
        <f>+SUM(D47:AI47)</f>
        <v>237</v>
      </c>
      <c r="AK47" s="280"/>
      <c r="AL47" s="107"/>
      <c r="AM47" s="352"/>
      <c r="AN47" s="353"/>
      <c r="AO47"/>
      <c r="AP47"/>
      <c r="AQ47"/>
    </row>
    <row r="48" spans="1:43" ht="5.0999999999999996" customHeight="1" x14ac:dyDescent="0.45">
      <c r="A48" s="86"/>
      <c r="B48" s="86"/>
      <c r="C48" s="86"/>
      <c r="D48"/>
      <c r="E48"/>
      <c r="F48"/>
      <c r="G48"/>
      <c r="H48"/>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106"/>
      <c r="AK48" s="60"/>
      <c r="AL48" s="67"/>
      <c r="AM48" s="67"/>
      <c r="AN48" s="62"/>
    </row>
    <row r="49" spans="1:40" ht="18" customHeight="1" x14ac:dyDescent="0.45">
      <c r="A49" s="68" t="s">
        <v>210</v>
      </c>
      <c r="B49" s="60"/>
      <c r="D49" s="60"/>
      <c r="E49" s="60"/>
      <c r="F49" s="60"/>
      <c r="G49" s="60"/>
      <c r="H49" s="60"/>
      <c r="I49" s="60"/>
      <c r="J49" s="60"/>
      <c r="K49" s="60"/>
      <c r="L49" s="60"/>
      <c r="M49" s="60"/>
      <c r="N49" s="60"/>
      <c r="O49" s="60"/>
      <c r="P49" s="60"/>
      <c r="Q49" s="60"/>
      <c r="R49" s="60"/>
      <c r="S49" s="60"/>
      <c r="T49" s="60"/>
      <c r="U49" s="60"/>
      <c r="V49" s="60"/>
      <c r="W49" s="67"/>
      <c r="X49" s="60"/>
      <c r="Y49" s="60"/>
      <c r="Z49" s="60"/>
      <c r="AA49" s="60"/>
      <c r="AB49" s="60"/>
      <c r="AC49" s="60"/>
      <c r="AD49" s="60"/>
      <c r="AE49" s="60"/>
      <c r="AF49" s="60"/>
      <c r="AG49" s="60"/>
      <c r="AH49" s="60"/>
      <c r="AI49" s="60"/>
      <c r="AJ49" s="106"/>
      <c r="AK49" s="60"/>
      <c r="AL49" s="67"/>
      <c r="AM49" s="67"/>
      <c r="AN49" s="62"/>
    </row>
    <row r="50" spans="1:40" ht="45" customHeight="1" x14ac:dyDescent="0.45">
      <c r="A50" s="267" t="s">
        <v>202</v>
      </c>
      <c r="B50" s="267"/>
      <c r="C50" s="267" t="s">
        <v>115</v>
      </c>
      <c r="D50" s="267"/>
      <c r="E50" s="266" t="s">
        <v>127</v>
      </c>
      <c r="F50" s="266"/>
      <c r="G50" s="266"/>
      <c r="H50" s="266"/>
      <c r="I50" s="309" t="s">
        <v>215</v>
      </c>
      <c r="J50" s="310"/>
      <c r="K50" s="310"/>
      <c r="L50" s="310"/>
      <c r="M50" s="310"/>
      <c r="N50" s="317"/>
      <c r="O50"/>
      <c r="Q50"/>
      <c r="R50"/>
      <c r="S50"/>
      <c r="T50"/>
      <c r="U50"/>
      <c r="W50" s="67"/>
      <c r="X50" s="60"/>
      <c r="Y50" s="60"/>
      <c r="Z50" s="60"/>
      <c r="AA50" s="60"/>
      <c r="AB50" s="60"/>
      <c r="AC50" s="60"/>
      <c r="AD50" s="60"/>
      <c r="AE50" s="60"/>
      <c r="AF50" s="60"/>
      <c r="AG50" s="60"/>
      <c r="AH50" s="60"/>
      <c r="AI50" s="60"/>
      <c r="AJ50" s="106"/>
      <c r="AK50" s="60"/>
      <c r="AL50" s="67"/>
      <c r="AM50" s="67"/>
      <c r="AN50" s="62"/>
    </row>
    <row r="51" spans="1:40" ht="18" customHeight="1" x14ac:dyDescent="0.45">
      <c r="A51" s="266" t="s">
        <v>213</v>
      </c>
      <c r="B51" s="266"/>
      <c r="C51" s="330">
        <f>ROUNDDOWN(IF(AL37&lt;=30,1,1+ROUNDUP((AL37-30)/30,0)),1)</f>
        <v>4</v>
      </c>
      <c r="D51" s="330"/>
      <c r="E51" s="330">
        <f>ROUNDDOWN(AL37/6,1)</f>
        <v>15.3</v>
      </c>
      <c r="F51" s="330"/>
      <c r="G51" s="330"/>
      <c r="H51" s="330"/>
      <c r="I51" s="344">
        <f>ROUNDDOWN($AL$40/9,1)+ROUNDDOWN(($AL$41-$AM$42)/6,1)+ROUNDDOWN($AM$42/12,1)+ROUNDDOWN(($AL$43-$AM$44)/4,1)+ROUNDDOWN($AM$44/8,1)+ROUNDDOWN(($AL$45-$AM$46)/2.5,1)+ROUNDDOWN($AM$46/5,1)</f>
        <v>15.7</v>
      </c>
      <c r="J51" s="344"/>
      <c r="K51" s="344"/>
      <c r="L51" s="344"/>
      <c r="M51" s="344"/>
      <c r="N51" s="344"/>
      <c r="O51"/>
      <c r="Q51"/>
      <c r="R51"/>
      <c r="S51"/>
      <c r="T51"/>
      <c r="U51"/>
      <c r="W51" s="67"/>
      <c r="X51" s="60"/>
      <c r="Y51" s="60"/>
      <c r="Z51" s="60"/>
      <c r="AA51" s="60"/>
      <c r="AB51" s="60"/>
      <c r="AC51" s="60"/>
      <c r="AD51" s="60"/>
      <c r="AE51" s="60"/>
      <c r="AF51" s="60"/>
      <c r="AG51" s="60"/>
      <c r="AH51" s="60"/>
      <c r="AI51" s="60"/>
      <c r="AJ51" s="106"/>
      <c r="AK51" s="60"/>
      <c r="AL51" s="67"/>
      <c r="AM51" s="67"/>
      <c r="AN51" s="62"/>
    </row>
    <row r="52" spans="1:40" ht="5.0999999999999996" customHeight="1" x14ac:dyDescent="0.45">
      <c r="A52" s="86"/>
      <c r="B52" s="86"/>
      <c r="C52" s="86"/>
      <c r="D52" s="86"/>
      <c r="E52" s="86"/>
      <c r="F52" s="86"/>
      <c r="G52" s="86"/>
      <c r="H52" s="86"/>
      <c r="I52" s="86"/>
      <c r="J52" s="60"/>
      <c r="K52" s="60"/>
      <c r="L52" s="60"/>
      <c r="M52" s="106"/>
      <c r="N52" s="60"/>
      <c r="O52" s="60"/>
      <c r="P52" s="60"/>
      <c r="Q52"/>
      <c r="W52" s="67"/>
      <c r="X52" s="60"/>
      <c r="Y52" s="60"/>
      <c r="Z52" s="60"/>
      <c r="AA52" s="60"/>
      <c r="AB52" s="60"/>
      <c r="AC52" s="60"/>
      <c r="AD52" s="60"/>
      <c r="AE52" s="60"/>
      <c r="AF52" s="60"/>
      <c r="AG52" s="60"/>
      <c r="AH52" s="60"/>
      <c r="AI52" s="60"/>
      <c r="AJ52" s="106"/>
      <c r="AK52" s="60"/>
      <c r="AL52" s="67"/>
      <c r="AM52" s="67"/>
      <c r="AN52" s="62"/>
    </row>
    <row r="53" spans="1:40" ht="21" customHeight="1" x14ac:dyDescent="0.45">
      <c r="A53" s="68" t="s">
        <v>214</v>
      </c>
      <c r="B53" s="59"/>
      <c r="C53" s="63"/>
      <c r="D53" s="63"/>
      <c r="E53" s="63"/>
      <c r="F53" s="63"/>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3"/>
      <c r="AM53" s="63"/>
      <c r="AN53" s="62"/>
    </row>
    <row r="54" spans="1:40" ht="24.9" customHeight="1" x14ac:dyDescent="0.45">
      <c r="A54" s="62"/>
      <c r="B54" s="67"/>
      <c r="C54" s="309" t="str">
        <f>IF(VLOOKUP($AK$1,選択肢!$A$1:$J$31,C59,FALSE)=0,"-",VLOOKUP($AK$1,選択肢!$A$1:$J$31,C59,FALSE))</f>
        <v>管理者</v>
      </c>
      <c r="D54" s="310"/>
      <c r="E54" s="316" t="str">
        <f>IF(VLOOKUP($AK$1,選択肢!$A$1:$J$31,E59,FALSE)=0,"-",VLOOKUP($AK$1,選択肢!$A$1:$J$31,E59,FALSE))</f>
        <v>サービス管理責任者</v>
      </c>
      <c r="F54" s="316"/>
      <c r="G54" s="316"/>
      <c r="H54" s="316"/>
      <c r="I54" s="309" t="str">
        <f>IF(VLOOKUP($AK$1,選択肢!$A$1:$J$31,I59,FALSE)=0,"-",VLOOKUP($AK$1,選択肢!$A$1:$J$31,I59,FALSE))</f>
        <v>世話人</v>
      </c>
      <c r="J54" s="310"/>
      <c r="K54" s="310"/>
      <c r="L54" s="310"/>
      <c r="M54" s="310"/>
      <c r="N54" s="317"/>
      <c r="O54" s="309" t="str">
        <f>IF(VLOOKUP($AK$1,選択肢!$A$1:$J$31,O59,FALSE)=0,"-",VLOOKUP($AK$1,選択肢!$A$1:$J$31,O59,FALSE))</f>
        <v>生活支援員</v>
      </c>
      <c r="P54" s="310"/>
      <c r="Q54" s="310"/>
      <c r="R54" s="310"/>
      <c r="S54" s="310"/>
      <c r="T54" s="317"/>
      <c r="U54" s="309" t="str">
        <f>IF(VLOOKUP($AK$1,選択肢!$A$1:$J$31,U59,FALSE)=0,"-",VLOOKUP($AK$1,選択肢!$A$1:$J$31,U59,FALSE))</f>
        <v>その他職員</v>
      </c>
      <c r="V54" s="310"/>
      <c r="W54" s="310"/>
      <c r="X54" s="310"/>
      <c r="Y54" s="310"/>
      <c r="Z54" s="317"/>
      <c r="AA54" s="309" t="str">
        <f>IF(VLOOKUP($AK$1,選択肢!$A$1:$J$31,AA59,FALSE)=0,"-",VLOOKUP($AK$1,選択肢!$A$1:$J$31,AA59,FALSE))</f>
        <v>-</v>
      </c>
      <c r="AB54" s="310"/>
      <c r="AC54" s="310"/>
      <c r="AD54" s="310"/>
      <c r="AE54" s="310"/>
      <c r="AF54" s="317"/>
      <c r="AG54" s="316" t="str">
        <f>IF(VLOOKUP($AK$1,選択肢!$A$1:$J$31,AG59,FALSE)=0,"-",VLOOKUP($AK$1,選択肢!$A$1:$J$31,AG59,FALSE))</f>
        <v>-</v>
      </c>
      <c r="AH54" s="316"/>
      <c r="AI54" s="316"/>
      <c r="AJ54" s="316"/>
      <c r="AK54" s="316"/>
      <c r="AL54" s="316" t="str">
        <f>IF(VLOOKUP($AK$1,選択肢!$A$1:$J$31,AL59,FALSE)=0,"-",VLOOKUP($AK$1,選択肢!$A$1:$J$31,AL59,FALSE))</f>
        <v>-</v>
      </c>
      <c r="AM54" s="316"/>
      <c r="AN54" s="62"/>
    </row>
    <row r="55" spans="1:40" ht="18" customHeight="1" x14ac:dyDescent="0.45">
      <c r="A55" s="62"/>
      <c r="B55" s="67"/>
      <c r="C55" s="102" t="s">
        <v>56</v>
      </c>
      <c r="D55" s="102" t="s">
        <v>57</v>
      </c>
      <c r="E55" s="101" t="s">
        <v>56</v>
      </c>
      <c r="F55" s="315" t="s">
        <v>57</v>
      </c>
      <c r="G55" s="315"/>
      <c r="H55" s="315"/>
      <c r="I55" s="312" t="s">
        <v>56</v>
      </c>
      <c r="J55" s="313"/>
      <c r="K55" s="314"/>
      <c r="L55" s="312" t="s">
        <v>57</v>
      </c>
      <c r="M55" s="313"/>
      <c r="N55" s="314"/>
      <c r="O55" s="312" t="s">
        <v>56</v>
      </c>
      <c r="P55" s="313"/>
      <c r="Q55" s="314"/>
      <c r="R55" s="312" t="s">
        <v>57</v>
      </c>
      <c r="S55" s="313"/>
      <c r="T55" s="314"/>
      <c r="U55" s="312" t="s">
        <v>56</v>
      </c>
      <c r="V55" s="313"/>
      <c r="W55" s="314"/>
      <c r="X55" s="312" t="s">
        <v>57</v>
      </c>
      <c r="Y55" s="313"/>
      <c r="Z55" s="314"/>
      <c r="AA55" s="312" t="s">
        <v>56</v>
      </c>
      <c r="AB55" s="313"/>
      <c r="AC55" s="314"/>
      <c r="AD55" s="312" t="s">
        <v>57</v>
      </c>
      <c r="AE55" s="313"/>
      <c r="AF55" s="314"/>
      <c r="AG55" s="312" t="s">
        <v>56</v>
      </c>
      <c r="AH55" s="313"/>
      <c r="AI55" s="314"/>
      <c r="AJ55" s="312" t="s">
        <v>57</v>
      </c>
      <c r="AK55" s="314"/>
      <c r="AL55" s="101" t="s">
        <v>19</v>
      </c>
      <c r="AM55" s="101" t="s">
        <v>18</v>
      </c>
      <c r="AN55" s="62"/>
    </row>
    <row r="56" spans="1:40" ht="18" customHeight="1" x14ac:dyDescent="0.45">
      <c r="A56" s="62"/>
      <c r="B56" s="75" t="s">
        <v>108</v>
      </c>
      <c r="C56" s="101">
        <f>COUNTIFS($B$11:$B$30,C$54,$C$11:$C$30,"A",$E$11:$E$30,"*")</f>
        <v>0</v>
      </c>
      <c r="D56" s="101">
        <f>COUNTIFS($B$11:$B$30,C$54,$C$11:$C$30,"B",$E$11:$E$30,"*")</f>
        <v>0</v>
      </c>
      <c r="E56" s="101">
        <f>COUNTIFS($B$11:$B$30,E$54,$C$11:$C$30,"A",$E$11:$E$30,"*")</f>
        <v>1</v>
      </c>
      <c r="F56" s="312">
        <f>COUNTIFS($B$11:$B$30,E$54,$C$11:$C$30,"B",$E$11:$E$30,"*")</f>
        <v>1</v>
      </c>
      <c r="G56" s="313"/>
      <c r="H56" s="314"/>
      <c r="I56" s="312">
        <f>COUNTIFS($B$11:$B$30,I$54,$C$11:$C$30,"A",$E$11:$E$30,"*")</f>
        <v>0</v>
      </c>
      <c r="J56" s="313"/>
      <c r="K56" s="314"/>
      <c r="L56" s="312">
        <f>COUNTIFS($B$11:$B$30,I$54,$C$11:$C$30,"B",$E$11:$E$30,"*")</f>
        <v>0</v>
      </c>
      <c r="M56" s="313"/>
      <c r="N56" s="314"/>
      <c r="O56" s="312">
        <f>COUNTIFS($B$11:$B$30,O$54,$C$11:$C$30,"A",$E$11:$E$30,"*")</f>
        <v>0</v>
      </c>
      <c r="P56" s="313"/>
      <c r="Q56" s="314"/>
      <c r="R56" s="312">
        <f>COUNTIFS($B$11:$B$30,O$54,$C$11:$C$30,"B",$E$11:$E$30,"*")</f>
        <v>0</v>
      </c>
      <c r="S56" s="313"/>
      <c r="T56" s="314"/>
      <c r="U56" s="312">
        <f>COUNTIFS($B$11:$B$30,U$54,$C$11:$C$30,"A",$E$11:$E$30,"*")</f>
        <v>0</v>
      </c>
      <c r="V56" s="313"/>
      <c r="W56" s="314"/>
      <c r="X56" s="312">
        <f>COUNTIFS($B$11:$B$30,U$54,$C$11:$C$30,"B",$E$11:$E$30,"*")</f>
        <v>0</v>
      </c>
      <c r="Y56" s="313"/>
      <c r="Z56" s="314"/>
      <c r="AA56" s="312">
        <f>COUNTIFS($B$11:$B$30,AA$54,$C$11:$C$30,"A",$E$11:$E$30,"*")</f>
        <v>0</v>
      </c>
      <c r="AB56" s="313"/>
      <c r="AC56" s="314"/>
      <c r="AD56" s="312">
        <f>COUNTIFS($B$11:$B$30,AA$54,$C$11:$C$30,"B",$E$11:$E$30,"*")</f>
        <v>0</v>
      </c>
      <c r="AE56" s="313"/>
      <c r="AF56" s="314"/>
      <c r="AG56" s="312">
        <f>COUNTIFS($B$11:$B$30,AG$54,$C$11:$C$30,"A",$E$11:$E$30,"*")</f>
        <v>0</v>
      </c>
      <c r="AH56" s="313"/>
      <c r="AI56" s="314"/>
      <c r="AJ56" s="312">
        <f>COUNTIFS($B$11:$B$30,AG$54,$C$11:$C$30,"B",$E$11:$E$30,"*")</f>
        <v>0</v>
      </c>
      <c r="AK56" s="314"/>
      <c r="AL56" s="101">
        <f>COUNTIFS($B$11:$B$30,AL$54,$C$11:$C$30,"A",$E$11:$E$30,"*")</f>
        <v>0</v>
      </c>
      <c r="AM56" s="101">
        <f>COUNTIFS($B$11:$B$30,AL$54,$C$11:$C$30,"B",$E$11:$E$30,"*")</f>
        <v>0</v>
      </c>
      <c r="AN56" s="62"/>
    </row>
    <row r="57" spans="1:40" ht="18" customHeight="1" x14ac:dyDescent="0.45">
      <c r="A57" s="62"/>
      <c r="B57" s="82" t="s">
        <v>109</v>
      </c>
      <c r="C57" s="113"/>
      <c r="D57" s="113"/>
      <c r="E57" s="101">
        <f>COUNTIFS($B$11:$B$30,E$54,$C$11:$C$30,"C",$E$11:$E$30,"*")</f>
        <v>1</v>
      </c>
      <c r="F57" s="312">
        <f>COUNTIFS($B$11:$B$30,E$54,$C$11:$C$30,"D",$E$11:$E$30,"*")</f>
        <v>1</v>
      </c>
      <c r="G57" s="313"/>
      <c r="H57" s="314"/>
      <c r="I57" s="312">
        <f>COUNTIFS($B$11:$B$30,I$54,$C$11:$C$30,"C",$E$11:$E$30,"*")</f>
        <v>0</v>
      </c>
      <c r="J57" s="313"/>
      <c r="K57" s="314"/>
      <c r="L57" s="312">
        <f>COUNTIFS($B$11:$B$30,I$54,$C$11:$C$30,"D",$E$11:$E$30,"*")</f>
        <v>0</v>
      </c>
      <c r="M57" s="313"/>
      <c r="N57" s="314"/>
      <c r="O57" s="312">
        <f>COUNTIFS($B$11:$B$30,O$54,$C$11:$C$30,"C",$E$11:$E$30,"*")</f>
        <v>0</v>
      </c>
      <c r="P57" s="313"/>
      <c r="Q57" s="314"/>
      <c r="R57" s="312">
        <f>COUNTIFS($B$11:$B$30,O$54,$C$11:$C$30,"D",$E$11:$E$30,"*")</f>
        <v>0</v>
      </c>
      <c r="S57" s="313"/>
      <c r="T57" s="314"/>
      <c r="U57" s="312">
        <f>COUNTIFS($B$11:$B$30,U$54,$C$11:$C$30,"C",$E$11:$E$30,"*")</f>
        <v>0</v>
      </c>
      <c r="V57" s="313"/>
      <c r="W57" s="314"/>
      <c r="X57" s="312">
        <f>COUNTIFS($B$11:$B$30,U$54,$C$11:$C$30,"D",$E$11:$E$30,"*")</f>
        <v>0</v>
      </c>
      <c r="Y57" s="313"/>
      <c r="Z57" s="314"/>
      <c r="AA57" s="312">
        <f>COUNTIFS($B$11:$B$30,AA$54,$C$11:$C$30,"C",$E$11:$E$30,"*")</f>
        <v>0</v>
      </c>
      <c r="AB57" s="313"/>
      <c r="AC57" s="314"/>
      <c r="AD57" s="312">
        <f>COUNTIFS($B$11:$B$30,AA$54,$C$11:$C$30,"D",$E$11:$E$30,"*")</f>
        <v>0</v>
      </c>
      <c r="AE57" s="313"/>
      <c r="AF57" s="314"/>
      <c r="AG57" s="312">
        <f>COUNTIFS($B$11:$B$30,AG$54,$C$11:$C$30,"C",$E$11:$E$30,"*")</f>
        <v>0</v>
      </c>
      <c r="AH57" s="313"/>
      <c r="AI57" s="314"/>
      <c r="AJ57" s="312">
        <f>COUNTIFS($B$11:$B$30,AG$54,$C$11:$C$30,"D",$E$11:$E$30,"*")</f>
        <v>0</v>
      </c>
      <c r="AK57" s="314"/>
      <c r="AL57" s="101">
        <f>COUNTIFS($B$11:$B$30,AL$54,$C$11:$C$30,"C",$E$11:$E$30,"*")</f>
        <v>0</v>
      </c>
      <c r="AM57" s="101">
        <f>COUNTIFS($B$11:$B$30,AL$54,$C$11:$C$30,"D",$E$11:$E$30,"*")</f>
        <v>0</v>
      </c>
      <c r="AN57" s="62"/>
    </row>
    <row r="58" spans="1:40" ht="24.9" customHeight="1" x14ac:dyDescent="0.45">
      <c r="A58" s="62"/>
      <c r="B58" s="82" t="s">
        <v>201</v>
      </c>
      <c r="C58" s="345"/>
      <c r="D58" s="346"/>
      <c r="E58" s="309" t="str">
        <f>IF($AK$3="４週",SUMIFS($AK$11:$AK$30,$B$11:$B$30,E54)/4/$AH$5,IF($AK$3="歴月",SUMIFS($AK$11:$AK$30,$B$11:$B$30,E54)/$AL$5,"記載する期間を選択してください"))</f>
        <v>記載する期間を選択してください</v>
      </c>
      <c r="F58" s="310"/>
      <c r="G58" s="310"/>
      <c r="H58" s="317"/>
      <c r="I58" s="309" t="str">
        <f>IF($AK$3="４週",SUMIFS($AK$11:$AK$30,$B$11:$B$30,I54)/4/$AH$5,IF($AK$3="歴月",SUMIFS($AK$11:$AK$30,$B$11:$B$30,I54)/$AL$5,"記載する期間を選択してください"))</f>
        <v>記載する期間を選択してください</v>
      </c>
      <c r="J58" s="310"/>
      <c r="K58" s="310"/>
      <c r="L58" s="310"/>
      <c r="M58" s="310"/>
      <c r="N58" s="317"/>
      <c r="O58" s="309" t="str">
        <f>IF($AK$3="４週",SUMIFS($AK$11:$AK$30,$B$11:$B$30,O54)/4/$AH$5,IF($AK$3="歴月",SUMIFS($AK$11:$AK$30,$B$11:$B$30,O54)/$AL$5,"記載する期間を選択してください"))</f>
        <v>記載する期間を選択してください</v>
      </c>
      <c r="P58" s="310"/>
      <c r="Q58" s="310"/>
      <c r="R58" s="310"/>
      <c r="S58" s="310"/>
      <c r="T58" s="317"/>
      <c r="U58" s="309" t="str">
        <f>IF($AK$3="４週",SUMIFS($AK$11:$AK$30,$B$11:$B$30,U54)/4/$AH$5,IF($AK$3="歴月",SUMIFS($AK$11:$AK$30,$B$11:$B$30,U54)/$AL$5,"記載する期間を選択してください"))</f>
        <v>記載する期間を選択してください</v>
      </c>
      <c r="V58" s="310"/>
      <c r="W58" s="310"/>
      <c r="X58" s="310"/>
      <c r="Y58" s="310"/>
      <c r="Z58" s="317"/>
      <c r="AA58" s="309" t="str">
        <f>IF($AK$3="４週",SUMIFS($AK$11:$AK$30,$B$11:$B$30,AA54)/4/$AH$5,IF($AK$3="歴月",SUMIFS($AK$11:$AK$30,$B$11:$B$30,AA54)/$AL$5,"記載する期間を選択してください"))</f>
        <v>記載する期間を選択してください</v>
      </c>
      <c r="AB58" s="310"/>
      <c r="AC58" s="310"/>
      <c r="AD58" s="310"/>
      <c r="AE58" s="310"/>
      <c r="AF58" s="317"/>
      <c r="AG58" s="309" t="str">
        <f>IF($AK$3="４週",SUMIFS($AK$11:$AK$30,$B$11:$B$30,AG54)/4/$AH$5,IF($AK$3="歴月",SUMIFS($AK$11:$AK$30,$B$11:$B$30,AG54)/$AL$5,"記載する期間を選択してください"))</f>
        <v>記載する期間を選択してください</v>
      </c>
      <c r="AH58" s="310"/>
      <c r="AI58" s="310"/>
      <c r="AJ58" s="310"/>
      <c r="AK58" s="317"/>
      <c r="AL58" s="309" t="str">
        <f>IF($AK$3="４週",SUMIFS($AK$11:$AK$30,$B$11:$B$30,AL54)/4/$AH$5,IF($AK$3="歴月",SUMIFS($AK$11:$AK$30,$B$11:$B$30,AL54)/$AL$5,"記載する期間を選択してください"))</f>
        <v>記載する期間を選択してください</v>
      </c>
      <c r="AM58" s="317"/>
      <c r="AN58" s="62"/>
    </row>
    <row r="59" spans="1:40" ht="5.0999999999999996" customHeight="1" x14ac:dyDescent="0.45">
      <c r="A59" s="62"/>
      <c r="B59" s="59"/>
      <c r="C59" s="78">
        <v>2</v>
      </c>
      <c r="D59" s="78"/>
      <c r="E59" s="78">
        <v>3</v>
      </c>
      <c r="F59" s="78"/>
      <c r="G59" s="78"/>
      <c r="H59" s="78"/>
      <c r="I59" s="78">
        <v>4</v>
      </c>
      <c r="J59" s="78"/>
      <c r="K59" s="78"/>
      <c r="L59" s="78"/>
      <c r="M59" s="78"/>
      <c r="N59" s="78"/>
      <c r="O59" s="78">
        <v>5</v>
      </c>
      <c r="P59" s="78"/>
      <c r="Q59" s="78"/>
      <c r="R59" s="78"/>
      <c r="S59" s="78"/>
      <c r="T59" s="78"/>
      <c r="U59" s="78">
        <v>6</v>
      </c>
      <c r="V59" s="78"/>
      <c r="W59" s="78"/>
      <c r="X59" s="78"/>
      <c r="Y59" s="78"/>
      <c r="Z59" s="78"/>
      <c r="AA59" s="78">
        <v>7</v>
      </c>
      <c r="AB59" s="78"/>
      <c r="AC59" s="78"/>
      <c r="AD59" s="78"/>
      <c r="AE59" s="78"/>
      <c r="AF59" s="78"/>
      <c r="AG59" s="78">
        <v>8</v>
      </c>
      <c r="AH59" s="78"/>
      <c r="AI59" s="78"/>
      <c r="AJ59" s="78"/>
      <c r="AK59" s="78"/>
      <c r="AL59" s="78">
        <v>9</v>
      </c>
      <c r="AM59" s="100"/>
      <c r="AN59" s="62"/>
    </row>
    <row r="60" spans="1:40" ht="15" customHeight="1" x14ac:dyDescent="0.45">
      <c r="A60" s="60" t="s">
        <v>166</v>
      </c>
      <c r="B60" s="91"/>
      <c r="C60" s="92"/>
      <c r="D60" s="92"/>
      <c r="E60" s="92"/>
      <c r="F60" s="93"/>
      <c r="G60" s="92"/>
      <c r="H60" s="78"/>
      <c r="I60" s="78"/>
      <c r="J60" s="78"/>
      <c r="K60" s="78"/>
      <c r="L60" s="78"/>
      <c r="M60" s="78"/>
      <c r="N60" s="78"/>
      <c r="O60" s="78"/>
      <c r="P60" s="78"/>
      <c r="Q60" s="78"/>
      <c r="R60" s="78">
        <v>6</v>
      </c>
      <c r="S60" s="78"/>
      <c r="T60" s="78"/>
      <c r="U60" s="78"/>
      <c r="V60" s="78"/>
      <c r="W60" s="78"/>
      <c r="X60" s="78">
        <v>7</v>
      </c>
      <c r="Y60" s="78"/>
      <c r="Z60" s="78"/>
      <c r="AA60" s="78"/>
      <c r="AB60" s="78"/>
      <c r="AC60" s="78"/>
      <c r="AD60" s="78">
        <v>8</v>
      </c>
      <c r="AE60" s="78"/>
      <c r="AF60" s="78"/>
      <c r="AG60" s="79"/>
      <c r="AH60" s="79"/>
      <c r="AI60" s="79"/>
      <c r="AJ60" s="79">
        <v>9</v>
      </c>
      <c r="AK60" s="77"/>
      <c r="AL60" s="77"/>
      <c r="AM60" s="62"/>
    </row>
    <row r="61" spans="1:40" s="60" customFormat="1" ht="15" customHeight="1" x14ac:dyDescent="0.45">
      <c r="A61" s="60" t="s">
        <v>167</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s="60" customFormat="1" ht="15" customHeight="1" x14ac:dyDescent="0.45">
      <c r="A62" s="60" t="s">
        <v>217</v>
      </c>
      <c r="B62" s="86"/>
      <c r="C62" s="86"/>
      <c r="D62" s="86"/>
      <c r="E62" s="86"/>
      <c r="F62" s="86"/>
      <c r="G62" s="86"/>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row>
    <row r="63" spans="1:40" s="60" customFormat="1" ht="15" customHeight="1" x14ac:dyDescent="0.45">
      <c r="A63" s="60" t="s">
        <v>168</v>
      </c>
      <c r="B63" s="86"/>
      <c r="C63" s="86"/>
      <c r="D63" s="86"/>
      <c r="E63" s="86"/>
      <c r="F63" s="86"/>
      <c r="G63" s="86"/>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row>
    <row r="64" spans="1:40" s="60" customFormat="1" ht="15" customHeight="1" x14ac:dyDescent="0.45">
      <c r="A64" s="60" t="s">
        <v>169</v>
      </c>
      <c r="B64" s="86"/>
      <c r="C64" s="86"/>
      <c r="D64" s="86"/>
      <c r="E64" s="86"/>
      <c r="F64" s="86"/>
      <c r="G64" s="86"/>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row>
    <row r="65" spans="1:7" ht="15" customHeight="1" x14ac:dyDescent="0.45">
      <c r="A65" s="60" t="s">
        <v>170</v>
      </c>
      <c r="B65" s="94"/>
      <c r="C65" s="60"/>
      <c r="D65" s="60"/>
      <c r="E65" s="60"/>
      <c r="F65" s="60"/>
      <c r="G65" s="60"/>
    </row>
    <row r="66" spans="1:7" ht="15" customHeight="1" x14ac:dyDescent="0.45">
      <c r="A66" s="60" t="s">
        <v>171</v>
      </c>
      <c r="B66" s="94"/>
      <c r="C66" s="60"/>
      <c r="D66" s="60"/>
      <c r="E66" s="60"/>
      <c r="F66" s="60"/>
      <c r="G66" s="60"/>
    </row>
    <row r="67" spans="1:7" ht="15" customHeight="1" x14ac:dyDescent="0.45">
      <c r="A67" s="60"/>
      <c r="B67" s="75" t="s">
        <v>172</v>
      </c>
      <c r="C67" s="267" t="s">
        <v>173</v>
      </c>
      <c r="D67" s="267"/>
      <c r="E67" s="267"/>
      <c r="F67" s="60"/>
      <c r="G67" s="60"/>
    </row>
    <row r="68" spans="1:7" ht="15" customHeight="1" x14ac:dyDescent="0.45">
      <c r="A68" s="60"/>
      <c r="B68" s="97" t="s">
        <v>190</v>
      </c>
      <c r="C68" s="280" t="s">
        <v>174</v>
      </c>
      <c r="D68" s="280"/>
      <c r="E68" s="280"/>
      <c r="F68" s="60"/>
      <c r="G68" s="60"/>
    </row>
    <row r="69" spans="1:7" ht="15" customHeight="1" x14ac:dyDescent="0.45">
      <c r="A69" s="60"/>
      <c r="B69" s="97" t="s">
        <v>191</v>
      </c>
      <c r="C69" s="280" t="s">
        <v>175</v>
      </c>
      <c r="D69" s="280"/>
      <c r="E69" s="280"/>
      <c r="F69" s="60"/>
      <c r="G69" s="60"/>
    </row>
    <row r="70" spans="1:7" ht="15" customHeight="1" x14ac:dyDescent="0.45">
      <c r="A70" s="60"/>
      <c r="B70" s="97" t="s">
        <v>192</v>
      </c>
      <c r="C70" s="280" t="s">
        <v>176</v>
      </c>
      <c r="D70" s="280"/>
      <c r="E70" s="280"/>
      <c r="F70" s="60"/>
      <c r="G70" s="60"/>
    </row>
    <row r="71" spans="1:7" ht="15" customHeight="1" x14ac:dyDescent="0.45">
      <c r="A71" s="60"/>
      <c r="B71" s="97" t="s">
        <v>193</v>
      </c>
      <c r="C71" s="280" t="s">
        <v>177</v>
      </c>
      <c r="D71" s="280"/>
      <c r="E71" s="280"/>
      <c r="F71" s="60"/>
      <c r="G71" s="60"/>
    </row>
    <row r="72" spans="1:7" ht="15" customHeight="1" x14ac:dyDescent="0.45">
      <c r="A72" s="60"/>
      <c r="B72" s="60" t="s">
        <v>178</v>
      </c>
      <c r="C72" s="60"/>
      <c r="D72" s="60"/>
      <c r="E72" s="60"/>
      <c r="F72" s="60"/>
      <c r="G72" s="60"/>
    </row>
    <row r="73" spans="1:7" ht="15" customHeight="1" x14ac:dyDescent="0.45">
      <c r="A73" s="60"/>
      <c r="B73" s="60" t="s">
        <v>195</v>
      </c>
      <c r="C73" s="60"/>
      <c r="D73" s="60"/>
      <c r="E73" s="60"/>
      <c r="F73" s="60"/>
      <c r="G73" s="60"/>
    </row>
    <row r="74" spans="1:7" ht="15" customHeight="1" x14ac:dyDescent="0.45">
      <c r="A74" s="60"/>
      <c r="B74" s="60" t="s">
        <v>179</v>
      </c>
      <c r="C74" s="60"/>
      <c r="D74" s="60"/>
      <c r="E74" s="60"/>
      <c r="F74" s="60"/>
      <c r="G74" s="60"/>
    </row>
    <row r="75" spans="1:7" ht="15" customHeight="1" x14ac:dyDescent="0.45">
      <c r="A75" s="60" t="s">
        <v>180</v>
      </c>
      <c r="B75" s="94"/>
      <c r="C75" s="60"/>
      <c r="D75" s="60"/>
      <c r="E75" s="60"/>
      <c r="F75" s="60"/>
      <c r="G75" s="60"/>
    </row>
    <row r="76" spans="1:7" ht="15" customHeight="1" x14ac:dyDescent="0.45">
      <c r="A76" s="60" t="s">
        <v>336</v>
      </c>
      <c r="B76" s="94"/>
      <c r="C76" s="60"/>
      <c r="D76" s="60"/>
      <c r="E76" s="60"/>
      <c r="F76" s="60"/>
      <c r="G76" s="60"/>
    </row>
    <row r="77" spans="1:7" ht="15" customHeight="1" x14ac:dyDescent="0.45">
      <c r="A77" s="60" t="s">
        <v>196</v>
      </c>
      <c r="B77" s="94"/>
      <c r="C77" s="60"/>
      <c r="D77" s="60"/>
      <c r="E77" s="60"/>
      <c r="F77" s="60"/>
      <c r="G77" s="60"/>
    </row>
    <row r="78" spans="1:7" ht="15" customHeight="1" x14ac:dyDescent="0.45">
      <c r="A78" s="60" t="s">
        <v>182</v>
      </c>
      <c r="B78" s="94"/>
      <c r="C78" s="60"/>
      <c r="D78" s="60"/>
      <c r="E78" s="60"/>
      <c r="F78" s="60"/>
      <c r="G78" s="60"/>
    </row>
    <row r="79" spans="1:7" ht="15" customHeight="1" x14ac:dyDescent="0.45">
      <c r="A79" s="60" t="s">
        <v>316</v>
      </c>
      <c r="B79" s="94"/>
      <c r="C79" s="60"/>
      <c r="D79" s="60"/>
      <c r="E79" s="60"/>
      <c r="F79" s="60"/>
      <c r="G79" s="60"/>
    </row>
    <row r="80" spans="1:7" ht="15" customHeight="1" x14ac:dyDescent="0.45">
      <c r="A80" s="60" t="s">
        <v>183</v>
      </c>
      <c r="B80" s="94"/>
      <c r="C80" s="60"/>
      <c r="D80" s="60"/>
      <c r="E80" s="60"/>
      <c r="F80" s="60"/>
      <c r="G80" s="60"/>
    </row>
    <row r="81" spans="1:7" ht="15" customHeight="1" x14ac:dyDescent="0.45">
      <c r="A81" s="60" t="s">
        <v>184</v>
      </c>
      <c r="B81" s="94"/>
      <c r="C81" s="60"/>
      <c r="D81" s="60"/>
      <c r="E81" s="60"/>
      <c r="F81" s="60"/>
      <c r="G81" s="60"/>
    </row>
    <row r="82" spans="1:7" ht="15" customHeight="1" x14ac:dyDescent="0.45">
      <c r="A82" s="60" t="s">
        <v>185</v>
      </c>
      <c r="B82" s="94"/>
      <c r="C82" s="60"/>
      <c r="D82" s="60"/>
      <c r="E82" s="60"/>
      <c r="F82" s="60"/>
      <c r="G82" s="60"/>
    </row>
    <row r="83" spans="1:7" ht="15" customHeight="1" x14ac:dyDescent="0.45">
      <c r="A83" s="60" t="s">
        <v>186</v>
      </c>
      <c r="B83" s="94"/>
      <c r="C83" s="60"/>
      <c r="D83" s="60"/>
      <c r="E83" s="60"/>
      <c r="F83" s="60"/>
      <c r="G83" s="60"/>
    </row>
    <row r="84" spans="1:7" ht="15" customHeight="1" x14ac:dyDescent="0.45">
      <c r="A84" s="60" t="s">
        <v>187</v>
      </c>
      <c r="B84" s="94"/>
      <c r="C84" s="60"/>
      <c r="D84" s="60"/>
      <c r="E84" s="60"/>
      <c r="F84" s="60"/>
      <c r="G84" s="60"/>
    </row>
    <row r="85" spans="1:7" ht="15" customHeight="1" x14ac:dyDescent="0.45">
      <c r="A85" s="60" t="s">
        <v>188</v>
      </c>
      <c r="B85" s="94"/>
      <c r="C85" s="60"/>
      <c r="D85" s="60"/>
      <c r="E85" s="60"/>
      <c r="F85" s="60"/>
      <c r="G85" s="60"/>
    </row>
    <row r="86" spans="1:7" ht="15" customHeight="1" x14ac:dyDescent="0.45">
      <c r="A86" s="60" t="s">
        <v>189</v>
      </c>
      <c r="B86" s="94"/>
      <c r="C86" s="60"/>
      <c r="D86" s="60"/>
      <c r="E86" s="60"/>
      <c r="F86" s="60"/>
      <c r="G86" s="60"/>
    </row>
    <row r="87" spans="1:7" ht="15" customHeight="1" x14ac:dyDescent="0.45">
      <c r="A87" s="60" t="s">
        <v>194</v>
      </c>
      <c r="B87" s="94"/>
      <c r="C87" s="60"/>
      <c r="D87" s="60"/>
      <c r="E87" s="60"/>
      <c r="F87" s="60"/>
      <c r="G87" s="60"/>
    </row>
  </sheetData>
  <mergeCells count="264">
    <mergeCell ref="AM39:AN39"/>
    <mergeCell ref="AM40:AN40"/>
    <mergeCell ref="AM41:AN41"/>
    <mergeCell ref="AM42:AN42"/>
    <mergeCell ref="AM43:AN43"/>
    <mergeCell ref="AM44:AN44"/>
    <mergeCell ref="AM45:AN45"/>
    <mergeCell ref="AM46:AN46"/>
    <mergeCell ref="AM47:AN47"/>
    <mergeCell ref="AK1:AN1"/>
    <mergeCell ref="M2:P2"/>
    <mergeCell ref="Q2:R2"/>
    <mergeCell ref="S2:T2"/>
    <mergeCell ref="U2:V2"/>
    <mergeCell ref="AK2:AN2"/>
    <mergeCell ref="AM36:AN36"/>
    <mergeCell ref="AM37:AN37"/>
    <mergeCell ref="AM38:AN38"/>
    <mergeCell ref="AK3:AN3"/>
    <mergeCell ref="AK4:AN4"/>
    <mergeCell ref="AH5:AJ5"/>
    <mergeCell ref="AM28:AN28"/>
    <mergeCell ref="AM19:AN19"/>
    <mergeCell ref="AM20:AN20"/>
    <mergeCell ref="AM21:AN21"/>
    <mergeCell ref="AM22:AN22"/>
    <mergeCell ref="AM23:AN23"/>
    <mergeCell ref="AM24:AN24"/>
    <mergeCell ref="AM25:AN25"/>
    <mergeCell ref="AM29:AN29"/>
    <mergeCell ref="AM30:AN30"/>
    <mergeCell ref="U38:W38"/>
    <mergeCell ref="U37:W37"/>
    <mergeCell ref="A7:A10"/>
    <mergeCell ref="B7:B10"/>
    <mergeCell ref="C7:C10"/>
    <mergeCell ref="D7:D10"/>
    <mergeCell ref="E7:E10"/>
    <mergeCell ref="F7:AJ7"/>
    <mergeCell ref="AK7:AK10"/>
    <mergeCell ref="AM26:AN26"/>
    <mergeCell ref="AM27:AN27"/>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31:E31"/>
    <mergeCell ref="AM31:AN32"/>
    <mergeCell ref="A32:E32"/>
    <mergeCell ref="A36:C36"/>
    <mergeCell ref="F36:H36"/>
    <mergeCell ref="I36:K36"/>
    <mergeCell ref="L36:N36"/>
    <mergeCell ref="O36:Q36"/>
    <mergeCell ref="A37:C37"/>
    <mergeCell ref="F37:H37"/>
    <mergeCell ref="I37:K37"/>
    <mergeCell ref="L37:N37"/>
    <mergeCell ref="O37:Q37"/>
    <mergeCell ref="R37:T37"/>
    <mergeCell ref="AJ36:AK36"/>
    <mergeCell ref="R36:T36"/>
    <mergeCell ref="U36:W36"/>
    <mergeCell ref="X36:Z36"/>
    <mergeCell ref="AA36:AC36"/>
    <mergeCell ref="AD36:AF36"/>
    <mergeCell ref="AG36:AI36"/>
    <mergeCell ref="AD37:AF37"/>
    <mergeCell ref="AG37:AI37"/>
    <mergeCell ref="AJ37:AK37"/>
    <mergeCell ref="X37:Z37"/>
    <mergeCell ref="AA37:AC37"/>
    <mergeCell ref="R40:T40"/>
    <mergeCell ref="U40:W40"/>
    <mergeCell ref="X40:Z40"/>
    <mergeCell ref="AA40:AC40"/>
    <mergeCell ref="X38:Z38"/>
    <mergeCell ref="AA38:AC38"/>
    <mergeCell ref="AD41:AF41"/>
    <mergeCell ref="AD38:AF38"/>
    <mergeCell ref="U41:W41"/>
    <mergeCell ref="AA41:AC41"/>
    <mergeCell ref="AJ41:AK41"/>
    <mergeCell ref="F43:H43"/>
    <mergeCell ref="I43:K43"/>
    <mergeCell ref="L43:N43"/>
    <mergeCell ref="O43:Q43"/>
    <mergeCell ref="R43:T43"/>
    <mergeCell ref="F38:H38"/>
    <mergeCell ref="I38:K38"/>
    <mergeCell ref="L38:N38"/>
    <mergeCell ref="O38:Q38"/>
    <mergeCell ref="R38:T38"/>
    <mergeCell ref="L41:N41"/>
    <mergeCell ref="O41:Q41"/>
    <mergeCell ref="R41:T41"/>
    <mergeCell ref="F40:H40"/>
    <mergeCell ref="I40:K40"/>
    <mergeCell ref="L40:N40"/>
    <mergeCell ref="O40:Q40"/>
    <mergeCell ref="AJ40:AK40"/>
    <mergeCell ref="AD40:AF40"/>
    <mergeCell ref="AG40:AI40"/>
    <mergeCell ref="AJ42:AK42"/>
    <mergeCell ref="AJ38:AK38"/>
    <mergeCell ref="AG38:AI38"/>
    <mergeCell ref="A50:B50"/>
    <mergeCell ref="C50:D50"/>
    <mergeCell ref="E50:H50"/>
    <mergeCell ref="AA45:AC45"/>
    <mergeCell ref="AD45:AF45"/>
    <mergeCell ref="AG45:AI45"/>
    <mergeCell ref="AG46:AI46"/>
    <mergeCell ref="AA46:AC46"/>
    <mergeCell ref="AD46:AF46"/>
    <mergeCell ref="R45:T45"/>
    <mergeCell ref="U45:W45"/>
    <mergeCell ref="X45:Z45"/>
    <mergeCell ref="A47:C47"/>
    <mergeCell ref="F47:H47"/>
    <mergeCell ref="I47:K47"/>
    <mergeCell ref="L47:N47"/>
    <mergeCell ref="O47:Q47"/>
    <mergeCell ref="R47:T47"/>
    <mergeCell ref="U47:W47"/>
    <mergeCell ref="X47:Z47"/>
    <mergeCell ref="AA47:AC47"/>
    <mergeCell ref="AD47:AF47"/>
    <mergeCell ref="AG47:AI47"/>
    <mergeCell ref="L45:N45"/>
    <mergeCell ref="AJ47:AK47"/>
    <mergeCell ref="AL54:AM54"/>
    <mergeCell ref="F55:H55"/>
    <mergeCell ref="I55:K55"/>
    <mergeCell ref="L55:N55"/>
    <mergeCell ref="O55:Q55"/>
    <mergeCell ref="R55:T55"/>
    <mergeCell ref="U55:W55"/>
    <mergeCell ref="X55:Z55"/>
    <mergeCell ref="AA55:AC55"/>
    <mergeCell ref="AD55:AF55"/>
    <mergeCell ref="C71:E71"/>
    <mergeCell ref="I50:N50"/>
    <mergeCell ref="I51:N51"/>
    <mergeCell ref="I58:N58"/>
    <mergeCell ref="C58:D58"/>
    <mergeCell ref="E58:H58"/>
    <mergeCell ref="C67:E67"/>
    <mergeCell ref="U56:W56"/>
    <mergeCell ref="U39:W39"/>
    <mergeCell ref="U44:W44"/>
    <mergeCell ref="F57:H57"/>
    <mergeCell ref="I57:K57"/>
    <mergeCell ref="L57:N57"/>
    <mergeCell ref="O57:Q57"/>
    <mergeCell ref="R57:T57"/>
    <mergeCell ref="F56:H56"/>
    <mergeCell ref="I56:K56"/>
    <mergeCell ref="L56:N56"/>
    <mergeCell ref="O56:Q56"/>
    <mergeCell ref="R56:T56"/>
    <mergeCell ref="O54:T54"/>
    <mergeCell ref="U54:Z54"/>
    <mergeCell ref="C51:D51"/>
    <mergeCell ref="E51:H51"/>
    <mergeCell ref="C68:E68"/>
    <mergeCell ref="C69:E69"/>
    <mergeCell ref="O58:T58"/>
    <mergeCell ref="U58:Z58"/>
    <mergeCell ref="AA58:AF58"/>
    <mergeCell ref="AG58:AK58"/>
    <mergeCell ref="AJ39:AK39"/>
    <mergeCell ref="AL58:AM58"/>
    <mergeCell ref="C70:E70"/>
    <mergeCell ref="X39:Z39"/>
    <mergeCell ref="AA39:AC39"/>
    <mergeCell ref="AD39:AF39"/>
    <mergeCell ref="AG39:AI39"/>
    <mergeCell ref="X44:Z44"/>
    <mergeCell ref="AA44:AC44"/>
    <mergeCell ref="AD44:AF44"/>
    <mergeCell ref="AD57:AF57"/>
    <mergeCell ref="AG57:AI57"/>
    <mergeCell ref="AJ57:AK57"/>
    <mergeCell ref="X56:Z56"/>
    <mergeCell ref="AA56:AC56"/>
    <mergeCell ref="AD56:AF56"/>
    <mergeCell ref="AG56:AI56"/>
    <mergeCell ref="AJ56:AK56"/>
    <mergeCell ref="AJ45:AK45"/>
    <mergeCell ref="U57:W57"/>
    <mergeCell ref="X57:Z57"/>
    <mergeCell ref="AA57:AC57"/>
    <mergeCell ref="AJ46:AK46"/>
    <mergeCell ref="B46:C46"/>
    <mergeCell ref="F44:H44"/>
    <mergeCell ref="I44:K44"/>
    <mergeCell ref="L44:N44"/>
    <mergeCell ref="O44:Q44"/>
    <mergeCell ref="R44:T44"/>
    <mergeCell ref="AG55:AI55"/>
    <mergeCell ref="AJ55:AK55"/>
    <mergeCell ref="AA54:AF54"/>
    <mergeCell ref="AG54:AK54"/>
    <mergeCell ref="A51:B51"/>
    <mergeCell ref="C54:D54"/>
    <mergeCell ref="E54:H54"/>
    <mergeCell ref="I54:N54"/>
    <mergeCell ref="X46:Z46"/>
    <mergeCell ref="L46:N46"/>
    <mergeCell ref="O46:Q46"/>
    <mergeCell ref="R46:T46"/>
    <mergeCell ref="U46:W46"/>
    <mergeCell ref="A38:C38"/>
    <mergeCell ref="A39:C39"/>
    <mergeCell ref="A40:C40"/>
    <mergeCell ref="A41:C41"/>
    <mergeCell ref="A43:C43"/>
    <mergeCell ref="B42:C42"/>
    <mergeCell ref="B44:C44"/>
    <mergeCell ref="F46:H46"/>
    <mergeCell ref="I46:K46"/>
    <mergeCell ref="A45:C45"/>
    <mergeCell ref="F45:H45"/>
    <mergeCell ref="I45:K45"/>
    <mergeCell ref="F39:H39"/>
    <mergeCell ref="I39:K39"/>
    <mergeCell ref="AJ44:AK44"/>
    <mergeCell ref="L42:N42"/>
    <mergeCell ref="O42:Q42"/>
    <mergeCell ref="R42:T42"/>
    <mergeCell ref="U42:W42"/>
    <mergeCell ref="X42:Z42"/>
    <mergeCell ref="AA42:AC42"/>
    <mergeCell ref="AD42:AF42"/>
    <mergeCell ref="AG42:AI42"/>
    <mergeCell ref="AA43:AC43"/>
    <mergeCell ref="AD43:AF43"/>
    <mergeCell ref="AG43:AI43"/>
    <mergeCell ref="AJ43:AK43"/>
    <mergeCell ref="U43:W43"/>
    <mergeCell ref="X43:Z43"/>
    <mergeCell ref="AG44:AI44"/>
    <mergeCell ref="AG41:AI41"/>
    <mergeCell ref="O45:Q45"/>
    <mergeCell ref="X41:Z41"/>
    <mergeCell ref="F42:H42"/>
    <mergeCell ref="I42:K42"/>
    <mergeCell ref="F41:H41"/>
    <mergeCell ref="I41:K41"/>
    <mergeCell ref="L39:N39"/>
    <mergeCell ref="O39:Q39"/>
    <mergeCell ref="R39:T39"/>
  </mergeCells>
  <phoneticPr fontId="3"/>
  <dataValidations count="6">
    <dataValidation operator="greaterThanOrEqual" allowBlank="1" showInputMessage="1" showErrorMessage="1" sqref="I48:I49 I52 L48:L49 L52 AL37:AL46 AJ37:AJ47 AM36 AM42 AM44 AM46" xr:uid="{00000000-0002-0000-0F00-000001000000}"/>
    <dataValidation type="list" allowBlank="1" showInputMessage="1" showErrorMessage="1" sqref="C11:C30" xr:uid="{00000000-0002-0000-0F00-000002000000}">
      <formula1>"A,B,C,D"</formula1>
    </dataValidation>
    <dataValidation type="list" allowBlank="1" showInputMessage="1" showErrorMessage="1" sqref="AK4:AN4" xr:uid="{00000000-0002-0000-0F00-000003000000}">
      <formula1>"予定,実績"</formula1>
    </dataValidation>
    <dataValidation type="list" allowBlank="1" showInputMessage="1" showErrorMessage="1" sqref="AK3:AN3" xr:uid="{00000000-0002-0000-0F00-000004000000}">
      <formula1>"４週,歴月"</formula1>
    </dataValidation>
    <dataValidation type="list" allowBlank="1" showInputMessage="1" showErrorMessage="1" sqref="B11:B30" xr:uid="{00000000-0002-0000-0F00-000005000000}">
      <formula1>INDIRECT($AK$1)</formula1>
    </dataValidation>
    <dataValidation type="whole" operator="greaterThanOrEqual" allowBlank="1" showInputMessage="1" showErrorMessage="1" sqref="L37:L47 O37:O47 R37:R47 U37:U47 X37:X47 AA37:AA47 AD37:AD47 I37:I47 AG37:AG47 D37:F47" xr:uid="{00000000-0002-0000-0F00-000000000000}">
      <formula1>0</formula1>
    </dataValidation>
  </dataValidations>
  <printOptions horizontalCentered="1" verticalCentered="1"/>
  <pageMargins left="0.19685039370078741" right="0.19685039370078741" top="0.39370078740157483" bottom="0.19685039370078741" header="0.19685039370078741" footer="0.39370078740157483"/>
  <pageSetup paperSize="9" scale="76" fitToWidth="0" fitToHeight="0" orientation="landscape" r:id="rId1"/>
  <headerFooter alignWithMargins="0">
    <oddHeader>&amp;L&amp;"ＭＳ ゴシック,標準"&amp;10（参考様式）</oddHeader>
  </headerFooter>
  <rowBreaks count="2" manualBreakCount="2">
    <brk id="34" max="39" man="1"/>
    <brk id="74" max="39"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dimension ref="A1:AQ84"/>
  <sheetViews>
    <sheetView showGridLines="0" view="pageBreakPreview" topLeftCell="A2" zoomScaleNormal="100" zoomScaleSheetLayoutView="100" workbookViewId="0">
      <selection activeCell="C15" sqref="C15"/>
    </sheetView>
  </sheetViews>
  <sheetFormatPr defaultColWidth="8.19921875" defaultRowHeight="21" customHeight="1" x14ac:dyDescent="0.45"/>
  <cols>
    <col min="1" max="1" width="2.59765625" style="59" customWidth="1"/>
    <col min="2" max="2" width="14.0976562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4.9" customHeight="1" x14ac:dyDescent="0.45">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262" t="s">
        <v>261</v>
      </c>
      <c r="AL1" s="262"/>
      <c r="AM1" s="262"/>
      <c r="AN1" s="262"/>
    </row>
    <row r="2" spans="1:40" ht="18" customHeight="1" x14ac:dyDescent="0.45">
      <c r="A2" s="62"/>
      <c r="B2" s="63"/>
      <c r="C2" s="63"/>
      <c r="D2" s="63"/>
      <c r="E2" s="63"/>
      <c r="F2" s="63"/>
      <c r="G2" s="63"/>
      <c r="H2" s="63"/>
      <c r="I2" s="63"/>
      <c r="J2" s="63"/>
      <c r="K2" s="63"/>
      <c r="L2" s="63"/>
      <c r="M2" s="269">
        <v>2024</v>
      </c>
      <c r="N2" s="269"/>
      <c r="O2" s="269"/>
      <c r="P2" s="269"/>
      <c r="Q2" s="268" t="s">
        <v>150</v>
      </c>
      <c r="R2" s="268"/>
      <c r="S2" s="269">
        <v>5</v>
      </c>
      <c r="T2" s="269"/>
      <c r="U2" s="268" t="s">
        <v>151</v>
      </c>
      <c r="V2" s="268"/>
      <c r="W2" s="63"/>
      <c r="X2" s="63"/>
      <c r="Y2" s="63"/>
      <c r="Z2" s="62"/>
      <c r="AA2" s="62"/>
      <c r="AC2" s="81"/>
      <c r="AD2" s="63"/>
      <c r="AE2" s="63"/>
      <c r="AF2" s="63"/>
      <c r="AG2" s="63"/>
      <c r="AH2" s="63"/>
      <c r="AI2" s="81" t="s">
        <v>156</v>
      </c>
      <c r="AJ2" s="81"/>
      <c r="AK2" s="263"/>
      <c r="AL2" s="263"/>
      <c r="AM2" s="263"/>
      <c r="AN2" s="263"/>
    </row>
    <row r="3" spans="1:40" ht="18" customHeight="1" x14ac:dyDescent="0.45">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264"/>
      <c r="AL3" s="264"/>
      <c r="AM3" s="264"/>
      <c r="AN3" s="264"/>
    </row>
    <row r="4" spans="1:40" ht="18" customHeight="1" x14ac:dyDescent="0.45">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264"/>
      <c r="AL4" s="264"/>
      <c r="AM4" s="264"/>
      <c r="AN4" s="264"/>
    </row>
    <row r="5" spans="1:40" ht="18" customHeight="1" x14ac:dyDescent="0.45">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01"/>
      <c r="AI5" s="301"/>
      <c r="AJ5" s="301"/>
      <c r="AK5" s="88" t="s">
        <v>157</v>
      </c>
      <c r="AL5" s="99"/>
      <c r="AM5" s="88" t="s">
        <v>158</v>
      </c>
      <c r="AN5" s="62"/>
    </row>
    <row r="6" spans="1:40" ht="9.9" customHeight="1" x14ac:dyDescent="0.45">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5">
      <c r="A7" s="275" t="s">
        <v>153</v>
      </c>
      <c r="B7" s="267" t="s">
        <v>162</v>
      </c>
      <c r="C7" s="272" t="s">
        <v>163</v>
      </c>
      <c r="D7" s="267" t="s">
        <v>164</v>
      </c>
      <c r="E7" s="276" t="s">
        <v>165</v>
      </c>
      <c r="F7" s="271" t="s">
        <v>197</v>
      </c>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65" t="s">
        <v>198</v>
      </c>
      <c r="AL7" s="266" t="s">
        <v>199</v>
      </c>
      <c r="AM7" s="261" t="s">
        <v>200</v>
      </c>
      <c r="AN7" s="261"/>
    </row>
    <row r="8" spans="1:40" ht="15" customHeight="1" x14ac:dyDescent="0.45">
      <c r="A8" s="275"/>
      <c r="B8" s="267"/>
      <c r="C8" s="273"/>
      <c r="D8" s="267"/>
      <c r="E8" s="276"/>
      <c r="F8" s="267" t="s">
        <v>104</v>
      </c>
      <c r="G8" s="267"/>
      <c r="H8" s="267"/>
      <c r="I8" s="267"/>
      <c r="J8" s="267"/>
      <c r="K8" s="267"/>
      <c r="L8" s="267"/>
      <c r="M8" s="267" t="s">
        <v>105</v>
      </c>
      <c r="N8" s="267"/>
      <c r="O8" s="267"/>
      <c r="P8" s="267"/>
      <c r="Q8" s="267"/>
      <c r="R8" s="267"/>
      <c r="S8" s="267"/>
      <c r="T8" s="267" t="s">
        <v>106</v>
      </c>
      <c r="U8" s="267"/>
      <c r="V8" s="267"/>
      <c r="W8" s="267"/>
      <c r="X8" s="267"/>
      <c r="Y8" s="267"/>
      <c r="Z8" s="267"/>
      <c r="AA8" s="267" t="s">
        <v>107</v>
      </c>
      <c r="AB8" s="267"/>
      <c r="AC8" s="267"/>
      <c r="AD8" s="267"/>
      <c r="AE8" s="267"/>
      <c r="AF8" s="267"/>
      <c r="AG8" s="267"/>
      <c r="AH8" s="267" t="s">
        <v>110</v>
      </c>
      <c r="AI8" s="267"/>
      <c r="AJ8" s="267"/>
      <c r="AK8" s="265"/>
      <c r="AL8" s="266"/>
      <c r="AM8" s="261"/>
      <c r="AN8" s="261"/>
    </row>
    <row r="9" spans="1:40" ht="15" customHeight="1" x14ac:dyDescent="0.45">
      <c r="A9" s="275"/>
      <c r="B9" s="267"/>
      <c r="C9" s="273"/>
      <c r="D9" s="267"/>
      <c r="E9" s="276"/>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65"/>
      <c r="AL9" s="266"/>
      <c r="AM9" s="261"/>
      <c r="AN9" s="261"/>
    </row>
    <row r="10" spans="1:40" ht="15" customHeight="1" x14ac:dyDescent="0.45">
      <c r="A10" s="275"/>
      <c r="B10" s="267"/>
      <c r="C10" s="274"/>
      <c r="D10" s="267"/>
      <c r="E10" s="276"/>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65"/>
      <c r="AL10" s="266"/>
      <c r="AM10" s="261"/>
      <c r="AN10" s="261"/>
    </row>
    <row r="11" spans="1:40" ht="18" customHeight="1" x14ac:dyDescent="0.45">
      <c r="A11" s="74">
        <v>1</v>
      </c>
      <c r="B11" s="103" t="s">
        <v>115</v>
      </c>
      <c r="C11" s="83" t="s">
        <v>190</v>
      </c>
      <c r="D11" s="104"/>
      <c r="E11" s="105" t="s">
        <v>190</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9"/>
      <c r="AN11" s="279"/>
    </row>
    <row r="12" spans="1:40" ht="18" customHeight="1" x14ac:dyDescent="0.45">
      <c r="A12" s="74">
        <v>2</v>
      </c>
      <c r="B12" s="103" t="s">
        <v>115</v>
      </c>
      <c r="C12" s="83" t="s">
        <v>191</v>
      </c>
      <c r="D12" s="104"/>
      <c r="E12" s="105" t="s">
        <v>191</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79"/>
      <c r="AN12" s="279"/>
    </row>
    <row r="13" spans="1:40" ht="18" customHeight="1" x14ac:dyDescent="0.45">
      <c r="A13" s="74">
        <v>3</v>
      </c>
      <c r="B13" s="103" t="s">
        <v>115</v>
      </c>
      <c r="C13" s="83" t="s">
        <v>192</v>
      </c>
      <c r="D13" s="104"/>
      <c r="E13" s="105" t="s">
        <v>192</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79"/>
      <c r="AN13" s="279"/>
    </row>
    <row r="14" spans="1:40" ht="18" customHeight="1" x14ac:dyDescent="0.45">
      <c r="A14" s="74">
        <v>4</v>
      </c>
      <c r="B14" s="103" t="s">
        <v>115</v>
      </c>
      <c r="C14" s="83" t="s">
        <v>193</v>
      </c>
      <c r="D14" s="104"/>
      <c r="E14" s="105" t="s">
        <v>193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79"/>
      <c r="AN14" s="279"/>
    </row>
    <row r="15" spans="1:40" ht="18" customHeight="1" x14ac:dyDescent="0.45">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79"/>
      <c r="AN15" s="279"/>
    </row>
    <row r="16" spans="1:40" ht="18" customHeight="1" x14ac:dyDescent="0.45">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9"/>
      <c r="AN16" s="279"/>
    </row>
    <row r="17" spans="1:40" ht="18" customHeight="1" x14ac:dyDescent="0.45">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9"/>
      <c r="AN17" s="279"/>
    </row>
    <row r="18" spans="1:40" ht="18" customHeight="1" x14ac:dyDescent="0.45">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9"/>
      <c r="AN18" s="279"/>
    </row>
    <row r="19" spans="1:40" ht="18" customHeight="1" x14ac:dyDescent="0.45">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9"/>
      <c r="AN19" s="279"/>
    </row>
    <row r="20" spans="1:40" ht="18" customHeight="1" x14ac:dyDescent="0.45">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9"/>
      <c r="AN20" s="279"/>
    </row>
    <row r="21" spans="1:40" ht="18" customHeight="1" x14ac:dyDescent="0.45">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9"/>
      <c r="AN21" s="279"/>
    </row>
    <row r="22" spans="1:40" ht="18" customHeight="1" x14ac:dyDescent="0.45">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9"/>
      <c r="AN22" s="279"/>
    </row>
    <row r="23" spans="1:40" ht="18" customHeight="1" x14ac:dyDescent="0.45">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9"/>
      <c r="AN23" s="279"/>
    </row>
    <row r="24" spans="1:40" ht="18" customHeight="1" x14ac:dyDescent="0.45">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9"/>
      <c r="AN24" s="279"/>
    </row>
    <row r="25" spans="1:40" ht="18" customHeight="1" x14ac:dyDescent="0.45">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9"/>
      <c r="AN25" s="279"/>
    </row>
    <row r="26" spans="1:40" ht="18" customHeight="1" x14ac:dyDescent="0.45">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9"/>
      <c r="AN26" s="279"/>
    </row>
    <row r="27" spans="1:40" ht="18" customHeight="1" x14ac:dyDescent="0.45">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9"/>
      <c r="AN27" s="279"/>
    </row>
    <row r="28" spans="1:40" ht="18" customHeight="1" x14ac:dyDescent="0.45">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9"/>
      <c r="AN28" s="279"/>
    </row>
    <row r="29" spans="1:40" ht="18" customHeight="1" x14ac:dyDescent="0.45">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9"/>
      <c r="AN29" s="279"/>
    </row>
    <row r="30" spans="1:40" ht="18" customHeight="1" x14ac:dyDescent="0.45">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9"/>
      <c r="AN30" s="279"/>
    </row>
    <row r="31" spans="1:40" ht="18" customHeight="1" x14ac:dyDescent="0.45">
      <c r="A31" s="276" t="s">
        <v>94</v>
      </c>
      <c r="B31" s="277"/>
      <c r="C31" s="277"/>
      <c r="D31" s="277"/>
      <c r="E31" s="277"/>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5"/>
      <c r="AN31" s="275"/>
    </row>
    <row r="32" spans="1:40" ht="18" customHeight="1" x14ac:dyDescent="0.45">
      <c r="A32" s="277" t="s">
        <v>96</v>
      </c>
      <c r="B32" s="277"/>
      <c r="C32" s="277"/>
      <c r="D32" s="277"/>
      <c r="E32" s="278"/>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5"/>
      <c r="AN32" s="275"/>
    </row>
    <row r="33" spans="1:43" ht="15" customHeight="1" x14ac:dyDescent="0.45">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5">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21" customHeight="1" x14ac:dyDescent="0.45">
      <c r="A35" s="68" t="s">
        <v>208</v>
      </c>
      <c r="B35" s="67"/>
      <c r="C35" s="67"/>
      <c r="D35" s="67"/>
      <c r="E35" s="67"/>
      <c r="F35" s="67"/>
      <c r="G35" s="60"/>
      <c r="H35" s="60"/>
      <c r="I35" s="60"/>
      <c r="J35" s="60"/>
      <c r="K35" s="60"/>
      <c r="L35" s="60"/>
      <c r="M35" s="60"/>
      <c r="N35" s="60"/>
      <c r="O35" s="60"/>
      <c r="AM35" s="67"/>
      <c r="AN35" s="62"/>
    </row>
    <row r="36" spans="1:43" ht="24.9" customHeight="1" x14ac:dyDescent="0.45">
      <c r="A36" s="267"/>
      <c r="B36" s="267"/>
      <c r="C36" s="267"/>
      <c r="D36" s="98">
        <v>4</v>
      </c>
      <c r="E36" s="98">
        <v>5</v>
      </c>
      <c r="F36" s="333">
        <v>6</v>
      </c>
      <c r="G36" s="333"/>
      <c r="H36" s="333"/>
      <c r="I36" s="333">
        <v>7</v>
      </c>
      <c r="J36" s="333"/>
      <c r="K36" s="333"/>
      <c r="L36" s="333">
        <v>8</v>
      </c>
      <c r="M36" s="333"/>
      <c r="N36" s="333"/>
      <c r="O36" s="333">
        <v>9</v>
      </c>
      <c r="P36" s="333"/>
      <c r="Q36" s="333"/>
      <c r="R36" s="333">
        <v>10</v>
      </c>
      <c r="S36" s="333"/>
      <c r="T36" s="333"/>
      <c r="U36" s="333">
        <v>11</v>
      </c>
      <c r="V36" s="333"/>
      <c r="W36" s="333"/>
      <c r="X36" s="333">
        <v>12</v>
      </c>
      <c r="Y36" s="333"/>
      <c r="Z36" s="333"/>
      <c r="AA36" s="333">
        <v>1</v>
      </c>
      <c r="AB36" s="333"/>
      <c r="AC36" s="333"/>
      <c r="AD36" s="333">
        <v>2</v>
      </c>
      <c r="AE36" s="333"/>
      <c r="AF36" s="333"/>
      <c r="AG36" s="333">
        <v>3</v>
      </c>
      <c r="AH36" s="333"/>
      <c r="AI36" s="333"/>
      <c r="AJ36" s="267" t="s">
        <v>154</v>
      </c>
      <c r="AK36" s="267"/>
      <c r="AL36" s="82" t="s">
        <v>212</v>
      </c>
      <c r="AM36"/>
      <c r="AN36"/>
      <c r="AO36"/>
      <c r="AP36"/>
      <c r="AQ36"/>
    </row>
    <row r="37" spans="1:43" ht="18" customHeight="1" x14ac:dyDescent="0.45">
      <c r="A37" s="331" t="s">
        <v>218</v>
      </c>
      <c r="B37" s="331"/>
      <c r="C37" s="331"/>
      <c r="D37" s="72">
        <f>SUM(D40:D43)</f>
        <v>1740</v>
      </c>
      <c r="E37" s="72">
        <f>SUM(E40:E43)</f>
        <v>1631</v>
      </c>
      <c r="F37" s="330">
        <f>SUM(F40:H43)</f>
        <v>1740</v>
      </c>
      <c r="G37" s="330"/>
      <c r="H37" s="330"/>
      <c r="I37" s="330">
        <f>SUM(I40:K43)</f>
        <v>1827</v>
      </c>
      <c r="J37" s="330"/>
      <c r="K37" s="330"/>
      <c r="L37" s="330">
        <f>SUM(L40:N43)</f>
        <v>1827</v>
      </c>
      <c r="M37" s="330"/>
      <c r="N37" s="330"/>
      <c r="O37" s="330">
        <f>SUM(O40:Q43)</f>
        <v>1653</v>
      </c>
      <c r="P37" s="330"/>
      <c r="Q37" s="330"/>
      <c r="R37" s="330">
        <f>SUM(R40:T43)</f>
        <v>1740</v>
      </c>
      <c r="S37" s="330"/>
      <c r="T37" s="330"/>
      <c r="U37" s="330">
        <f>SUM(U40:W43)</f>
        <v>1740</v>
      </c>
      <c r="V37" s="330"/>
      <c r="W37" s="330"/>
      <c r="X37" s="330">
        <f>SUM(X40:Z43)</f>
        <v>1653</v>
      </c>
      <c r="Y37" s="330"/>
      <c r="Z37" s="330"/>
      <c r="AA37" s="330">
        <f>SUM(AA40:AC43)</f>
        <v>1653</v>
      </c>
      <c r="AB37" s="330"/>
      <c r="AC37" s="330"/>
      <c r="AD37" s="330">
        <f>SUM(AD40:AF43)</f>
        <v>1653</v>
      </c>
      <c r="AE37" s="330"/>
      <c r="AF37" s="330"/>
      <c r="AG37" s="330">
        <f>SUM(AG40:AI43)</f>
        <v>1740</v>
      </c>
      <c r="AH37" s="330"/>
      <c r="AI37" s="330"/>
      <c r="AJ37" s="280">
        <f t="shared" ref="AJ37:AJ43" si="3">SUM(D37:AI37)</f>
        <v>20597</v>
      </c>
      <c r="AK37" s="280"/>
      <c r="AL37" s="108">
        <f>ROUNDUP(AJ37/AJ44,1)</f>
        <v>87</v>
      </c>
      <c r="AM37"/>
      <c r="AN37"/>
      <c r="AO37"/>
      <c r="AP37"/>
      <c r="AQ37"/>
    </row>
    <row r="38" spans="1:43" ht="18" customHeight="1" x14ac:dyDescent="0.45">
      <c r="A38" s="120" t="s">
        <v>292</v>
      </c>
      <c r="B38" s="121"/>
      <c r="C38" s="122"/>
      <c r="D38" s="69">
        <v>50</v>
      </c>
      <c r="E38" s="69">
        <v>45</v>
      </c>
      <c r="F38" s="332">
        <v>50</v>
      </c>
      <c r="G38" s="332"/>
      <c r="H38" s="332"/>
      <c r="I38" s="332">
        <v>50</v>
      </c>
      <c r="J38" s="332"/>
      <c r="K38" s="332"/>
      <c r="L38" s="332">
        <v>50</v>
      </c>
      <c r="M38" s="332"/>
      <c r="N38" s="332"/>
      <c r="O38" s="332">
        <v>45</v>
      </c>
      <c r="P38" s="332"/>
      <c r="Q38" s="332"/>
      <c r="R38" s="332">
        <v>50</v>
      </c>
      <c r="S38" s="332"/>
      <c r="T38" s="332"/>
      <c r="U38" s="332">
        <v>50</v>
      </c>
      <c r="V38" s="332"/>
      <c r="W38" s="332"/>
      <c r="X38" s="332">
        <v>45</v>
      </c>
      <c r="Y38" s="332"/>
      <c r="Z38" s="332"/>
      <c r="AA38" s="332">
        <v>45</v>
      </c>
      <c r="AB38" s="332"/>
      <c r="AC38" s="332"/>
      <c r="AD38" s="332">
        <v>45</v>
      </c>
      <c r="AE38" s="332"/>
      <c r="AF38" s="332"/>
      <c r="AG38" s="332">
        <v>50</v>
      </c>
      <c r="AH38" s="332"/>
      <c r="AI38" s="332"/>
      <c r="AJ38" s="280">
        <f t="shared" si="3"/>
        <v>575</v>
      </c>
      <c r="AK38" s="280"/>
      <c r="AL38" s="108">
        <f t="shared" ref="AL38:AL43" si="4">ROUNDUP(AJ38/$AJ$44,1)</f>
        <v>2.5</v>
      </c>
      <c r="AM38"/>
      <c r="AN38"/>
      <c r="AO38"/>
      <c r="AP38"/>
      <c r="AQ38"/>
    </row>
    <row r="39" spans="1:43" ht="18" customHeight="1" x14ac:dyDescent="0.45">
      <c r="A39" s="120" t="s">
        <v>219</v>
      </c>
      <c r="B39" s="121"/>
      <c r="C39" s="122"/>
      <c r="D39" s="69">
        <v>50</v>
      </c>
      <c r="E39" s="69">
        <v>50</v>
      </c>
      <c r="F39" s="332">
        <v>50</v>
      </c>
      <c r="G39" s="332"/>
      <c r="H39" s="332"/>
      <c r="I39" s="332">
        <v>55</v>
      </c>
      <c r="J39" s="332"/>
      <c r="K39" s="332"/>
      <c r="L39" s="332">
        <v>55</v>
      </c>
      <c r="M39" s="332"/>
      <c r="N39" s="332"/>
      <c r="O39" s="332">
        <v>50</v>
      </c>
      <c r="P39" s="332"/>
      <c r="Q39" s="332"/>
      <c r="R39" s="332">
        <v>50</v>
      </c>
      <c r="S39" s="332"/>
      <c r="T39" s="332"/>
      <c r="U39" s="332">
        <v>50</v>
      </c>
      <c r="V39" s="332"/>
      <c r="W39" s="332"/>
      <c r="X39" s="332">
        <v>50</v>
      </c>
      <c r="Y39" s="332"/>
      <c r="Z39" s="332"/>
      <c r="AA39" s="332">
        <v>50</v>
      </c>
      <c r="AB39" s="332"/>
      <c r="AC39" s="332"/>
      <c r="AD39" s="332">
        <v>50</v>
      </c>
      <c r="AE39" s="332"/>
      <c r="AF39" s="332"/>
      <c r="AG39" s="332">
        <v>50</v>
      </c>
      <c r="AH39" s="332"/>
      <c r="AI39" s="332"/>
      <c r="AJ39" s="280">
        <f t="shared" si="3"/>
        <v>610</v>
      </c>
      <c r="AK39" s="280"/>
      <c r="AL39" s="108">
        <f t="shared" si="4"/>
        <v>2.6</v>
      </c>
      <c r="AM39"/>
      <c r="AN39"/>
      <c r="AO39"/>
      <c r="AP39"/>
      <c r="AQ39"/>
    </row>
    <row r="40" spans="1:43" ht="18" customHeight="1" x14ac:dyDescent="0.45">
      <c r="A40" s="120" t="s">
        <v>220</v>
      </c>
      <c r="B40" s="121"/>
      <c r="C40" s="122"/>
      <c r="D40" s="69">
        <v>100</v>
      </c>
      <c r="E40" s="69">
        <v>95</v>
      </c>
      <c r="F40" s="332">
        <v>100</v>
      </c>
      <c r="G40" s="332"/>
      <c r="H40" s="332"/>
      <c r="I40" s="332">
        <v>105</v>
      </c>
      <c r="J40" s="332"/>
      <c r="K40" s="332"/>
      <c r="L40" s="332">
        <v>105</v>
      </c>
      <c r="M40" s="332"/>
      <c r="N40" s="332"/>
      <c r="O40" s="332">
        <v>95</v>
      </c>
      <c r="P40" s="332"/>
      <c r="Q40" s="332"/>
      <c r="R40" s="332">
        <v>100</v>
      </c>
      <c r="S40" s="332"/>
      <c r="T40" s="332"/>
      <c r="U40" s="332">
        <v>100</v>
      </c>
      <c r="V40" s="332"/>
      <c r="W40" s="332"/>
      <c r="X40" s="332">
        <v>95</v>
      </c>
      <c r="Y40" s="332"/>
      <c r="Z40" s="332"/>
      <c r="AA40" s="332">
        <v>95</v>
      </c>
      <c r="AB40" s="332"/>
      <c r="AC40" s="332"/>
      <c r="AD40" s="332">
        <v>95</v>
      </c>
      <c r="AE40" s="332"/>
      <c r="AF40" s="332"/>
      <c r="AG40" s="332">
        <v>100</v>
      </c>
      <c r="AH40" s="332"/>
      <c r="AI40" s="332"/>
      <c r="AJ40" s="280">
        <f t="shared" si="3"/>
        <v>1185</v>
      </c>
      <c r="AK40" s="280"/>
      <c r="AL40" s="108">
        <f t="shared" si="4"/>
        <v>5</v>
      </c>
      <c r="AM40"/>
      <c r="AN40"/>
      <c r="AO40"/>
      <c r="AP40"/>
      <c r="AQ40"/>
    </row>
    <row r="41" spans="1:43" ht="18" customHeight="1" x14ac:dyDescent="0.45">
      <c r="A41" s="120" t="s">
        <v>221</v>
      </c>
      <c r="B41" s="121"/>
      <c r="C41" s="122"/>
      <c r="D41" s="69">
        <v>100</v>
      </c>
      <c r="E41" s="69">
        <v>95</v>
      </c>
      <c r="F41" s="332">
        <v>100</v>
      </c>
      <c r="G41" s="332"/>
      <c r="H41" s="332"/>
      <c r="I41" s="332">
        <v>105</v>
      </c>
      <c r="J41" s="332"/>
      <c r="K41" s="332"/>
      <c r="L41" s="332">
        <v>105</v>
      </c>
      <c r="M41" s="332"/>
      <c r="N41" s="332"/>
      <c r="O41" s="332">
        <v>95</v>
      </c>
      <c r="P41" s="332"/>
      <c r="Q41" s="332"/>
      <c r="R41" s="332">
        <v>100</v>
      </c>
      <c r="S41" s="332"/>
      <c r="T41" s="332"/>
      <c r="U41" s="332">
        <v>100</v>
      </c>
      <c r="V41" s="332"/>
      <c r="W41" s="332"/>
      <c r="X41" s="332">
        <v>95</v>
      </c>
      <c r="Y41" s="332"/>
      <c r="Z41" s="332"/>
      <c r="AA41" s="332">
        <v>95</v>
      </c>
      <c r="AB41" s="332"/>
      <c r="AC41" s="332"/>
      <c r="AD41" s="332">
        <v>95</v>
      </c>
      <c r="AE41" s="332"/>
      <c r="AF41" s="332"/>
      <c r="AG41" s="332">
        <v>100</v>
      </c>
      <c r="AH41" s="332"/>
      <c r="AI41" s="332"/>
      <c r="AJ41" s="280">
        <f t="shared" si="3"/>
        <v>1185</v>
      </c>
      <c r="AK41" s="280"/>
      <c r="AL41" s="108">
        <f t="shared" si="4"/>
        <v>5</v>
      </c>
      <c r="AM41"/>
      <c r="AN41"/>
      <c r="AO41"/>
      <c r="AP41"/>
      <c r="AQ41"/>
    </row>
    <row r="42" spans="1:43" ht="18" customHeight="1" x14ac:dyDescent="0.45">
      <c r="A42" s="120" t="s">
        <v>222</v>
      </c>
      <c r="B42" s="121"/>
      <c r="C42" s="122"/>
      <c r="D42" s="69">
        <v>140</v>
      </c>
      <c r="E42" s="69">
        <v>131</v>
      </c>
      <c r="F42" s="332">
        <v>140</v>
      </c>
      <c r="G42" s="332"/>
      <c r="H42" s="332"/>
      <c r="I42" s="332">
        <v>147</v>
      </c>
      <c r="J42" s="332"/>
      <c r="K42" s="332"/>
      <c r="L42" s="332">
        <v>147</v>
      </c>
      <c r="M42" s="332"/>
      <c r="N42" s="332"/>
      <c r="O42" s="332">
        <v>133</v>
      </c>
      <c r="P42" s="332"/>
      <c r="Q42" s="332"/>
      <c r="R42" s="332">
        <v>140</v>
      </c>
      <c r="S42" s="332"/>
      <c r="T42" s="332"/>
      <c r="U42" s="332">
        <v>140</v>
      </c>
      <c r="V42" s="332"/>
      <c r="W42" s="332"/>
      <c r="X42" s="332">
        <v>133</v>
      </c>
      <c r="Y42" s="332"/>
      <c r="Z42" s="332"/>
      <c r="AA42" s="332">
        <v>133</v>
      </c>
      <c r="AB42" s="332"/>
      <c r="AC42" s="332"/>
      <c r="AD42" s="332">
        <v>133</v>
      </c>
      <c r="AE42" s="332"/>
      <c r="AF42" s="332"/>
      <c r="AG42" s="332">
        <v>140</v>
      </c>
      <c r="AH42" s="332"/>
      <c r="AI42" s="332"/>
      <c r="AJ42" s="280">
        <f t="shared" si="3"/>
        <v>1657</v>
      </c>
      <c r="AK42" s="280"/>
      <c r="AL42" s="108">
        <f t="shared" si="4"/>
        <v>7</v>
      </c>
      <c r="AM42"/>
      <c r="AN42"/>
      <c r="AO42"/>
      <c r="AP42"/>
      <c r="AQ42"/>
    </row>
    <row r="43" spans="1:43" ht="18" customHeight="1" x14ac:dyDescent="0.45">
      <c r="A43" s="287" t="s">
        <v>223</v>
      </c>
      <c r="B43" s="288"/>
      <c r="C43" s="289"/>
      <c r="D43" s="69">
        <v>1400</v>
      </c>
      <c r="E43" s="69">
        <v>1310</v>
      </c>
      <c r="F43" s="332">
        <v>1400</v>
      </c>
      <c r="G43" s="332"/>
      <c r="H43" s="332"/>
      <c r="I43" s="332">
        <v>1470</v>
      </c>
      <c r="J43" s="332"/>
      <c r="K43" s="332"/>
      <c r="L43" s="332">
        <v>1470</v>
      </c>
      <c r="M43" s="332"/>
      <c r="N43" s="332"/>
      <c r="O43" s="332">
        <v>1330</v>
      </c>
      <c r="P43" s="332"/>
      <c r="Q43" s="332"/>
      <c r="R43" s="332">
        <v>1400</v>
      </c>
      <c r="S43" s="332"/>
      <c r="T43" s="332"/>
      <c r="U43" s="332">
        <v>1400</v>
      </c>
      <c r="V43" s="332"/>
      <c r="W43" s="332"/>
      <c r="X43" s="332">
        <v>1330</v>
      </c>
      <c r="Y43" s="332"/>
      <c r="Z43" s="332"/>
      <c r="AA43" s="332">
        <v>1330</v>
      </c>
      <c r="AB43" s="332"/>
      <c r="AC43" s="332"/>
      <c r="AD43" s="332">
        <v>1330</v>
      </c>
      <c r="AE43" s="332"/>
      <c r="AF43" s="332"/>
      <c r="AG43" s="332">
        <v>1400</v>
      </c>
      <c r="AH43" s="332"/>
      <c r="AI43" s="332"/>
      <c r="AJ43" s="280">
        <f t="shared" si="3"/>
        <v>16570</v>
      </c>
      <c r="AK43" s="280"/>
      <c r="AL43" s="108">
        <f t="shared" si="4"/>
        <v>70</v>
      </c>
      <c r="AM43"/>
      <c r="AN43"/>
      <c r="AO43"/>
      <c r="AP43"/>
      <c r="AQ43"/>
    </row>
    <row r="44" spans="1:43" ht="18" customHeight="1" x14ac:dyDescent="0.45">
      <c r="A44" s="331" t="s">
        <v>209</v>
      </c>
      <c r="B44" s="331"/>
      <c r="C44" s="331"/>
      <c r="D44" s="69">
        <v>20</v>
      </c>
      <c r="E44" s="69">
        <v>19</v>
      </c>
      <c r="F44" s="332">
        <v>20</v>
      </c>
      <c r="G44" s="332"/>
      <c r="H44" s="332"/>
      <c r="I44" s="332">
        <v>21</v>
      </c>
      <c r="J44" s="332"/>
      <c r="K44" s="332"/>
      <c r="L44" s="332">
        <v>21</v>
      </c>
      <c r="M44" s="332"/>
      <c r="N44" s="332"/>
      <c r="O44" s="332">
        <v>19</v>
      </c>
      <c r="P44" s="332"/>
      <c r="Q44" s="332"/>
      <c r="R44" s="332">
        <v>20</v>
      </c>
      <c r="S44" s="332"/>
      <c r="T44" s="332"/>
      <c r="U44" s="332">
        <v>20</v>
      </c>
      <c r="V44" s="332"/>
      <c r="W44" s="332"/>
      <c r="X44" s="332">
        <v>19</v>
      </c>
      <c r="Y44" s="332"/>
      <c r="Z44" s="332"/>
      <c r="AA44" s="332">
        <v>19</v>
      </c>
      <c r="AB44" s="332"/>
      <c r="AC44" s="332"/>
      <c r="AD44" s="332">
        <v>19</v>
      </c>
      <c r="AE44" s="332"/>
      <c r="AF44" s="332"/>
      <c r="AG44" s="332">
        <v>20</v>
      </c>
      <c r="AH44" s="332"/>
      <c r="AI44" s="332"/>
      <c r="AJ44" s="280">
        <f>+SUM(D44:AI44)</f>
        <v>237</v>
      </c>
      <c r="AK44" s="280"/>
      <c r="AL44" s="107"/>
      <c r="AM44"/>
      <c r="AN44"/>
      <c r="AO44"/>
      <c r="AP44"/>
      <c r="AQ44"/>
    </row>
    <row r="45" spans="1:43" ht="5.0999999999999996" customHeight="1" x14ac:dyDescent="0.45">
      <c r="A45" s="86"/>
      <c r="B45" s="86"/>
      <c r="C45" s="86"/>
      <c r="D45"/>
      <c r="E45"/>
      <c r="F45"/>
      <c r="G45"/>
      <c r="H45"/>
      <c r="I45" s="60"/>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60"/>
      <c r="AJ45" s="106"/>
      <c r="AK45" s="60"/>
      <c r="AL45" s="67"/>
      <c r="AM45" s="67"/>
      <c r="AN45" s="62"/>
    </row>
    <row r="46" spans="1:43" ht="18" customHeight="1" x14ac:dyDescent="0.45">
      <c r="A46" s="68" t="s">
        <v>210</v>
      </c>
      <c r="B46" s="60"/>
      <c r="D46" s="60"/>
      <c r="E46" s="60"/>
      <c r="F46" s="60"/>
      <c r="G46" s="60"/>
      <c r="H46" s="60"/>
      <c r="I46" s="60"/>
      <c r="J46" s="60"/>
      <c r="K46" s="60"/>
      <c r="L46" s="60"/>
      <c r="M46" s="60"/>
      <c r="N46" s="60"/>
      <c r="O46" s="60"/>
      <c r="P46" s="60"/>
      <c r="Q46" s="60"/>
      <c r="R46" s="60"/>
      <c r="S46" s="60"/>
      <c r="T46" s="60"/>
      <c r="U46" s="60"/>
      <c r="V46" s="60"/>
      <c r="W46" s="67"/>
      <c r="X46" s="60"/>
      <c r="Y46" s="60"/>
      <c r="Z46" s="60"/>
      <c r="AA46" s="60"/>
      <c r="AB46" s="60"/>
      <c r="AC46" s="60"/>
      <c r="AD46" s="60"/>
      <c r="AE46" s="60"/>
      <c r="AF46" s="60"/>
      <c r="AG46" s="60"/>
      <c r="AH46" s="60"/>
      <c r="AI46" s="60"/>
      <c r="AJ46" s="106"/>
      <c r="AK46" s="60"/>
      <c r="AL46" s="67"/>
      <c r="AM46" s="67"/>
      <c r="AN46" s="62"/>
    </row>
    <row r="47" spans="1:43" ht="45" customHeight="1" x14ac:dyDescent="0.45">
      <c r="A47" s="267" t="s">
        <v>202</v>
      </c>
      <c r="B47" s="267"/>
      <c r="C47" s="267" t="s">
        <v>115</v>
      </c>
      <c r="D47" s="267"/>
      <c r="E47" s="266" t="s">
        <v>127</v>
      </c>
      <c r="F47" s="266"/>
      <c r="G47" s="266"/>
      <c r="H47" s="266"/>
      <c r="I47"/>
      <c r="J47"/>
      <c r="K47"/>
      <c r="L47"/>
      <c r="M47"/>
      <c r="N47"/>
      <c r="O47"/>
      <c r="P47"/>
      <c r="Q47"/>
      <c r="R47"/>
      <c r="S47"/>
      <c r="T47"/>
      <c r="U47"/>
      <c r="W47" s="67"/>
      <c r="X47" s="60"/>
      <c r="Y47" s="60"/>
      <c r="Z47" s="60"/>
      <c r="AA47" s="60"/>
      <c r="AB47" s="60"/>
      <c r="AC47" s="60"/>
      <c r="AD47" s="60"/>
      <c r="AE47" s="60"/>
      <c r="AF47" s="60"/>
      <c r="AG47" s="60"/>
      <c r="AH47" s="60"/>
      <c r="AI47" s="60"/>
      <c r="AJ47" s="106"/>
      <c r="AK47" s="60"/>
      <c r="AL47" s="67"/>
      <c r="AM47" s="67"/>
      <c r="AN47" s="62"/>
    </row>
    <row r="48" spans="1:43" ht="18" customHeight="1" x14ac:dyDescent="0.45">
      <c r="A48" s="266" t="s">
        <v>213</v>
      </c>
      <c r="B48" s="266"/>
      <c r="C48" s="330">
        <f>ROUNDDOWN(IF(AL37&lt;=30,1,1+ROUNDUP((AL37-30)/30,0)),1)</f>
        <v>3</v>
      </c>
      <c r="D48" s="330"/>
      <c r="E48" s="330">
        <f>ROUNDDOWN(AL37/6,1)</f>
        <v>14.5</v>
      </c>
      <c r="F48" s="330"/>
      <c r="G48" s="330"/>
      <c r="H48" s="330"/>
      <c r="I48"/>
      <c r="J48"/>
      <c r="K48"/>
      <c r="L48"/>
      <c r="M48"/>
      <c r="N48"/>
      <c r="O48"/>
      <c r="P48"/>
      <c r="Q48"/>
      <c r="R48"/>
      <c r="S48"/>
      <c r="T48"/>
      <c r="U48"/>
      <c r="W48" s="67"/>
      <c r="X48" s="60"/>
      <c r="Y48" s="60"/>
      <c r="Z48" s="60"/>
      <c r="AA48" s="60"/>
      <c r="AB48" s="60"/>
      <c r="AC48" s="60"/>
      <c r="AD48" s="60"/>
      <c r="AE48" s="60"/>
      <c r="AF48" s="60"/>
      <c r="AG48" s="60"/>
      <c r="AH48" s="60"/>
      <c r="AI48" s="60"/>
      <c r="AJ48" s="106"/>
      <c r="AK48" s="60"/>
      <c r="AL48" s="67"/>
      <c r="AM48" s="67"/>
      <c r="AN48" s="62"/>
    </row>
    <row r="49" spans="1:40" ht="5.0999999999999996" customHeight="1" x14ac:dyDescent="0.45">
      <c r="A49" s="86"/>
      <c r="B49" s="86"/>
      <c r="C49" s="86"/>
      <c r="D49" s="86"/>
      <c r="E49" s="86"/>
      <c r="F49" s="86"/>
      <c r="G49" s="86"/>
      <c r="H49" s="86"/>
      <c r="I49" s="86"/>
      <c r="J49" s="60"/>
      <c r="K49" s="60"/>
      <c r="L49" s="60"/>
      <c r="M49" s="106"/>
      <c r="N49" s="60"/>
      <c r="O49" s="60"/>
      <c r="P49" s="60"/>
      <c r="Q49"/>
      <c r="W49" s="67"/>
      <c r="X49" s="60"/>
      <c r="Y49" s="60"/>
      <c r="Z49" s="60"/>
      <c r="AA49" s="60"/>
      <c r="AB49" s="60"/>
      <c r="AC49" s="60"/>
      <c r="AD49" s="60"/>
      <c r="AE49" s="60"/>
      <c r="AF49" s="60"/>
      <c r="AG49" s="60"/>
      <c r="AH49" s="60"/>
      <c r="AI49" s="60"/>
      <c r="AJ49" s="106"/>
      <c r="AK49" s="60"/>
      <c r="AL49" s="67"/>
      <c r="AM49" s="67"/>
      <c r="AN49" s="62"/>
    </row>
    <row r="50" spans="1:40" ht="21" customHeight="1" x14ac:dyDescent="0.45">
      <c r="A50" s="68" t="s">
        <v>214</v>
      </c>
      <c r="B50" s="59"/>
      <c r="C50" s="63"/>
      <c r="D50" s="63"/>
      <c r="E50" s="63"/>
      <c r="F50" s="63"/>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3"/>
      <c r="AM50" s="63"/>
      <c r="AN50" s="62"/>
    </row>
    <row r="51" spans="1:40" ht="24.9" customHeight="1" x14ac:dyDescent="0.45">
      <c r="A51" s="62"/>
      <c r="B51" s="67"/>
      <c r="C51" s="309" t="str">
        <f>IF(VLOOKUP($AK$1,選択肢!$A$1:$J$31,C56,FALSE)=0,"-",VLOOKUP($AK$1,選択肢!$A$1:$J$31,C56,FALSE))</f>
        <v>管理者</v>
      </c>
      <c r="D51" s="310"/>
      <c r="E51" s="316" t="str">
        <f>IF(VLOOKUP($AK$1,選択肢!$A$1:$J$31,E56,FALSE)=0,"-",VLOOKUP($AK$1,選択肢!$A$1:$J$31,E56,FALSE))</f>
        <v>サービス管理責任者</v>
      </c>
      <c r="F51" s="316"/>
      <c r="G51" s="316"/>
      <c r="H51" s="316"/>
      <c r="I51" s="309" t="str">
        <f>IF(VLOOKUP($AK$1,選択肢!$A$1:$J$31,I56,FALSE)=0,"-",VLOOKUP($AK$1,選択肢!$A$1:$J$31,I56,FALSE))</f>
        <v>世話人</v>
      </c>
      <c r="J51" s="310"/>
      <c r="K51" s="310"/>
      <c r="L51" s="310"/>
      <c r="M51" s="310"/>
      <c r="N51" s="317"/>
      <c r="O51" s="309" t="str">
        <f>IF(VLOOKUP($AK$1,選択肢!$A$1:$J$31,O56,FALSE)=0,"-",VLOOKUP($AK$1,選択肢!$A$1:$J$31,O56,FALSE))</f>
        <v>その他職員</v>
      </c>
      <c r="P51" s="310"/>
      <c r="Q51" s="310"/>
      <c r="R51" s="310"/>
      <c r="S51" s="310"/>
      <c r="T51" s="317"/>
      <c r="U51" s="309" t="str">
        <f>IF(VLOOKUP($AK$1,選択肢!$A$1:$J$31,U56,FALSE)=0,"-",VLOOKUP($AK$1,選択肢!$A$1:$J$31,U56,FALSE))</f>
        <v>-</v>
      </c>
      <c r="V51" s="310"/>
      <c r="W51" s="310"/>
      <c r="X51" s="310"/>
      <c r="Y51" s="310"/>
      <c r="Z51" s="317"/>
      <c r="AA51" s="309" t="str">
        <f>IF(VLOOKUP($AK$1,選択肢!$A$1:$J$31,AA56,FALSE)=0,"-",VLOOKUP($AK$1,選択肢!$A$1:$J$31,AA56,FALSE))</f>
        <v>-</v>
      </c>
      <c r="AB51" s="310"/>
      <c r="AC51" s="310"/>
      <c r="AD51" s="310"/>
      <c r="AE51" s="310"/>
      <c r="AF51" s="317"/>
      <c r="AG51" s="316" t="str">
        <f>IF(VLOOKUP($AK$1,選択肢!$A$1:$J$31,AG56,FALSE)=0,"-",VLOOKUP($AK$1,選択肢!$A$1:$J$31,AG56,FALSE))</f>
        <v>-</v>
      </c>
      <c r="AH51" s="316"/>
      <c r="AI51" s="316"/>
      <c r="AJ51" s="316"/>
      <c r="AK51" s="316"/>
      <c r="AL51" s="316" t="str">
        <f>IF(VLOOKUP($AK$1,選択肢!$A$1:$J$31,AL56,FALSE)=0,"-",VLOOKUP($AK$1,選択肢!$A$1:$J$31,AL56,FALSE))</f>
        <v>-</v>
      </c>
      <c r="AM51" s="316"/>
      <c r="AN51" s="62"/>
    </row>
    <row r="52" spans="1:40" ht="18" customHeight="1" x14ac:dyDescent="0.45">
      <c r="A52" s="62"/>
      <c r="B52" s="67"/>
      <c r="C52" s="102" t="s">
        <v>56</v>
      </c>
      <c r="D52" s="102" t="s">
        <v>57</v>
      </c>
      <c r="E52" s="101" t="s">
        <v>56</v>
      </c>
      <c r="F52" s="315" t="s">
        <v>57</v>
      </c>
      <c r="G52" s="315"/>
      <c r="H52" s="315"/>
      <c r="I52" s="312" t="s">
        <v>56</v>
      </c>
      <c r="J52" s="313"/>
      <c r="K52" s="314"/>
      <c r="L52" s="312" t="s">
        <v>57</v>
      </c>
      <c r="M52" s="313"/>
      <c r="N52" s="314"/>
      <c r="O52" s="312" t="s">
        <v>56</v>
      </c>
      <c r="P52" s="313"/>
      <c r="Q52" s="314"/>
      <c r="R52" s="312" t="s">
        <v>57</v>
      </c>
      <c r="S52" s="313"/>
      <c r="T52" s="314"/>
      <c r="U52" s="312" t="s">
        <v>56</v>
      </c>
      <c r="V52" s="313"/>
      <c r="W52" s="314"/>
      <c r="X52" s="312" t="s">
        <v>57</v>
      </c>
      <c r="Y52" s="313"/>
      <c r="Z52" s="314"/>
      <c r="AA52" s="312" t="s">
        <v>56</v>
      </c>
      <c r="AB52" s="313"/>
      <c r="AC52" s="314"/>
      <c r="AD52" s="312" t="s">
        <v>57</v>
      </c>
      <c r="AE52" s="313"/>
      <c r="AF52" s="314"/>
      <c r="AG52" s="312" t="s">
        <v>56</v>
      </c>
      <c r="AH52" s="313"/>
      <c r="AI52" s="314"/>
      <c r="AJ52" s="312" t="s">
        <v>57</v>
      </c>
      <c r="AK52" s="314"/>
      <c r="AL52" s="101" t="s">
        <v>19</v>
      </c>
      <c r="AM52" s="101" t="s">
        <v>18</v>
      </c>
      <c r="AN52" s="62"/>
    </row>
    <row r="53" spans="1:40" ht="18" customHeight="1" x14ac:dyDescent="0.45">
      <c r="A53" s="62"/>
      <c r="B53" s="75" t="s">
        <v>108</v>
      </c>
      <c r="C53" s="101">
        <f>COUNTIFS($B$11:$B$30,C$51,$C$11:$C$30,"A",$E$11:$E$30,"*")</f>
        <v>0</v>
      </c>
      <c r="D53" s="101">
        <f>COUNTIFS($B$11:$B$30,C$51,$C$11:$C$30,"B",$E$11:$E$30,"*")</f>
        <v>0</v>
      </c>
      <c r="E53" s="101">
        <f>COUNTIFS($B$11:$B$30,E$51,$C$11:$C$30,"A",$E$11:$E$30,"*")</f>
        <v>1</v>
      </c>
      <c r="F53" s="312">
        <f>COUNTIFS($B$11:$B$30,E$51,$C$11:$C$30,"B",$E$11:$E$30,"*")</f>
        <v>1</v>
      </c>
      <c r="G53" s="313"/>
      <c r="H53" s="314"/>
      <c r="I53" s="312">
        <f>COUNTIFS($B$11:$B$30,I$51,$C$11:$C$30,"A",$E$11:$E$30,"*")</f>
        <v>0</v>
      </c>
      <c r="J53" s="313"/>
      <c r="K53" s="314"/>
      <c r="L53" s="312">
        <f>COUNTIFS($B$11:$B$30,I$51,$C$11:$C$30,"B",$E$11:$E$30,"*")</f>
        <v>0</v>
      </c>
      <c r="M53" s="313"/>
      <c r="N53" s="314"/>
      <c r="O53" s="312">
        <f>COUNTIFS($B$11:$B$30,O$51,$C$11:$C$30,"A",$E$11:$E$30,"*")</f>
        <v>0</v>
      </c>
      <c r="P53" s="313"/>
      <c r="Q53" s="314"/>
      <c r="R53" s="312">
        <f>COUNTIFS($B$11:$B$30,O$51,$C$11:$C$30,"B",$E$11:$E$30,"*")</f>
        <v>0</v>
      </c>
      <c r="S53" s="313"/>
      <c r="T53" s="314"/>
      <c r="U53" s="312">
        <f>COUNTIFS($B$11:$B$30,U$51,$C$11:$C$30,"A",$E$11:$E$30,"*")</f>
        <v>0</v>
      </c>
      <c r="V53" s="313"/>
      <c r="W53" s="314"/>
      <c r="X53" s="312">
        <f>COUNTIFS($B$11:$B$30,U$51,$C$11:$C$30,"B",$E$11:$E$30,"*")</f>
        <v>0</v>
      </c>
      <c r="Y53" s="313"/>
      <c r="Z53" s="314"/>
      <c r="AA53" s="312">
        <f>COUNTIFS($B$11:$B$30,AA$51,$C$11:$C$30,"A",$E$11:$E$30,"*")</f>
        <v>0</v>
      </c>
      <c r="AB53" s="313"/>
      <c r="AC53" s="314"/>
      <c r="AD53" s="312">
        <f>COUNTIFS($B$11:$B$30,AA$51,$C$11:$C$30,"B",$E$11:$E$30,"*")</f>
        <v>0</v>
      </c>
      <c r="AE53" s="313"/>
      <c r="AF53" s="314"/>
      <c r="AG53" s="312">
        <f>COUNTIFS($B$11:$B$30,AG$51,$C$11:$C$30,"A",$E$11:$E$30,"*")</f>
        <v>0</v>
      </c>
      <c r="AH53" s="313"/>
      <c r="AI53" s="314"/>
      <c r="AJ53" s="312">
        <f>COUNTIFS($B$11:$B$30,AG$51,$C$11:$C$30,"B",$E$11:$E$30,"*")</f>
        <v>0</v>
      </c>
      <c r="AK53" s="314"/>
      <c r="AL53" s="101">
        <f>COUNTIFS($B$11:$B$30,AL$51,$C$11:$C$30,"A",$E$11:$E$30,"*")</f>
        <v>0</v>
      </c>
      <c r="AM53" s="101">
        <f>COUNTIFS($B$11:$B$30,AL$51,$C$11:$C$30,"B",$E$11:$E$30,"*")</f>
        <v>0</v>
      </c>
      <c r="AN53" s="62"/>
    </row>
    <row r="54" spans="1:40" ht="18" customHeight="1" x14ac:dyDescent="0.45">
      <c r="A54" s="62"/>
      <c r="B54" s="82" t="s">
        <v>109</v>
      </c>
      <c r="C54" s="113"/>
      <c r="D54" s="113"/>
      <c r="E54" s="101">
        <f>COUNTIFS($B$11:$B$30,E$51,$C$11:$C$30,"C",$E$11:$E$30,"*")</f>
        <v>1</v>
      </c>
      <c r="F54" s="312">
        <f>COUNTIFS($B$11:$B$30,E$51,$C$11:$C$30,"D",$E$11:$E$30,"*")</f>
        <v>1</v>
      </c>
      <c r="G54" s="313"/>
      <c r="H54" s="314"/>
      <c r="I54" s="312">
        <f>COUNTIFS($B$11:$B$30,I$51,$C$11:$C$30,"C",$E$11:$E$30,"*")</f>
        <v>0</v>
      </c>
      <c r="J54" s="313"/>
      <c r="K54" s="314"/>
      <c r="L54" s="312">
        <f>COUNTIFS($B$11:$B$30,I$51,$C$11:$C$30,"D",$E$11:$E$30,"*")</f>
        <v>0</v>
      </c>
      <c r="M54" s="313"/>
      <c r="N54" s="314"/>
      <c r="O54" s="312">
        <f>COUNTIFS($B$11:$B$30,O$51,$C$11:$C$30,"C",$E$11:$E$30,"*")</f>
        <v>0</v>
      </c>
      <c r="P54" s="313"/>
      <c r="Q54" s="314"/>
      <c r="R54" s="312">
        <f>COUNTIFS($B$11:$B$30,O$51,$C$11:$C$30,"D",$E$11:$E$30,"*")</f>
        <v>0</v>
      </c>
      <c r="S54" s="313"/>
      <c r="T54" s="314"/>
      <c r="U54" s="312">
        <f>COUNTIFS($B$11:$B$30,U$51,$C$11:$C$30,"C",$E$11:$E$30,"*")</f>
        <v>0</v>
      </c>
      <c r="V54" s="313"/>
      <c r="W54" s="314"/>
      <c r="X54" s="312">
        <f>COUNTIFS($B$11:$B$30,U$51,$C$11:$C$30,"D",$E$11:$E$30,"*")</f>
        <v>0</v>
      </c>
      <c r="Y54" s="313"/>
      <c r="Z54" s="314"/>
      <c r="AA54" s="312">
        <f>COUNTIFS($B$11:$B$30,AA$51,$C$11:$C$30,"C",$E$11:$E$30,"*")</f>
        <v>0</v>
      </c>
      <c r="AB54" s="313"/>
      <c r="AC54" s="314"/>
      <c r="AD54" s="312">
        <f>COUNTIFS($B$11:$B$30,AA$51,$C$11:$C$30,"D",$E$11:$E$30,"*")</f>
        <v>0</v>
      </c>
      <c r="AE54" s="313"/>
      <c r="AF54" s="314"/>
      <c r="AG54" s="312">
        <f>COUNTIFS($B$11:$B$30,AG$51,$C$11:$C$30,"C",$E$11:$E$30,"*")</f>
        <v>0</v>
      </c>
      <c r="AH54" s="313"/>
      <c r="AI54" s="314"/>
      <c r="AJ54" s="312">
        <f>COUNTIFS($B$11:$B$30,AG$51,$C$11:$C$30,"D",$E$11:$E$30,"*")</f>
        <v>0</v>
      </c>
      <c r="AK54" s="314"/>
      <c r="AL54" s="101">
        <f>COUNTIFS($B$11:$B$30,AL$51,$C$11:$C$30,"C",$E$11:$E$30,"*")</f>
        <v>0</v>
      </c>
      <c r="AM54" s="101">
        <f>COUNTIFS($B$11:$B$30,AL$51,$C$11:$C$30,"D",$E$11:$E$30,"*")</f>
        <v>0</v>
      </c>
      <c r="AN54" s="62"/>
    </row>
    <row r="55" spans="1:40" ht="24.9" customHeight="1" x14ac:dyDescent="0.45">
      <c r="A55" s="62"/>
      <c r="B55" s="82" t="s">
        <v>201</v>
      </c>
      <c r="C55" s="345"/>
      <c r="D55" s="346"/>
      <c r="E55" s="309" t="str">
        <f>IF($AK$3="４週",SUMIFS($AK$11:$AK$30,$B$11:$B$30,E51)/4/$AH$5,IF($AK$3="歴月",SUMIFS($AK$11:$AK$30,$B$11:$B$30,E51)/$AL$5,"記載する期間を選択してください"))</f>
        <v>記載する期間を選択してください</v>
      </c>
      <c r="F55" s="310"/>
      <c r="G55" s="310"/>
      <c r="H55" s="317"/>
      <c r="I55" s="309" t="str">
        <f>IF($AK$3="４週",SUMIFS($AK$11:$AK$30,$B$11:$B$30,I51)/4/$AH$5,IF($AK$3="歴月",SUMIFS($AK$11:$AK$30,$B$11:$B$30,I51)/$AL$5,"記載する期間を選択してください"))</f>
        <v>記載する期間を選択してください</v>
      </c>
      <c r="J55" s="310"/>
      <c r="K55" s="310"/>
      <c r="L55" s="310"/>
      <c r="M55" s="310"/>
      <c r="N55" s="317"/>
      <c r="O55" s="309" t="str">
        <f>IF($AK$3="４週",SUMIFS($AK$11:$AK$30,$B$11:$B$30,O51)/4/$AH$5,IF($AK$3="歴月",SUMIFS($AK$11:$AK$30,$B$11:$B$30,O51)/$AL$5,"記載する期間を選択してください"))</f>
        <v>記載する期間を選択してください</v>
      </c>
      <c r="P55" s="310"/>
      <c r="Q55" s="310"/>
      <c r="R55" s="310"/>
      <c r="S55" s="310"/>
      <c r="T55" s="317"/>
      <c r="U55" s="309" t="str">
        <f>IF($AK$3="４週",SUMIFS($AK$11:$AK$30,$B$11:$B$30,U51)/4/$AH$5,IF($AK$3="歴月",SUMIFS($AK$11:$AK$30,$B$11:$B$30,U51)/$AL$5,"記載する期間を選択してください"))</f>
        <v>記載する期間を選択してください</v>
      </c>
      <c r="V55" s="310"/>
      <c r="W55" s="310"/>
      <c r="X55" s="310"/>
      <c r="Y55" s="310"/>
      <c r="Z55" s="317"/>
      <c r="AA55" s="309" t="str">
        <f>IF($AK$3="４週",SUMIFS($AK$11:$AK$30,$B$11:$B$30,AA51)/4/$AH$5,IF($AK$3="歴月",SUMIFS($AK$11:$AK$30,$B$11:$B$30,AA51)/$AL$5,"記載する期間を選択してください"))</f>
        <v>記載する期間を選択してください</v>
      </c>
      <c r="AB55" s="310"/>
      <c r="AC55" s="310"/>
      <c r="AD55" s="310"/>
      <c r="AE55" s="310"/>
      <c r="AF55" s="317"/>
      <c r="AG55" s="309" t="str">
        <f>IF($AK$3="４週",SUMIFS($AK$11:$AK$30,$B$11:$B$30,AG51)/4/$AH$5,IF($AK$3="歴月",SUMIFS($AK$11:$AK$30,$B$11:$B$30,AG51)/$AL$5,"記載する期間を選択してください"))</f>
        <v>記載する期間を選択してください</v>
      </c>
      <c r="AH55" s="310"/>
      <c r="AI55" s="310"/>
      <c r="AJ55" s="310"/>
      <c r="AK55" s="317"/>
      <c r="AL55" s="309" t="str">
        <f>IF($AK$3="４週",SUMIFS($AK$11:$AK$30,$B$11:$B$30,AL51)/4/$AH$5,IF($AK$3="歴月",SUMIFS($AK$11:$AK$30,$B$11:$B$30,AL51)/$AL$5,"記載する期間を選択してください"))</f>
        <v>記載する期間を選択してください</v>
      </c>
      <c r="AM55" s="317"/>
      <c r="AN55" s="62"/>
    </row>
    <row r="56" spans="1:40" ht="5.0999999999999996" customHeight="1" x14ac:dyDescent="0.45">
      <c r="A56" s="62"/>
      <c r="B56" s="59"/>
      <c r="C56" s="78">
        <v>2</v>
      </c>
      <c r="D56" s="78"/>
      <c r="E56" s="78">
        <v>3</v>
      </c>
      <c r="F56" s="78"/>
      <c r="G56" s="78"/>
      <c r="H56" s="78"/>
      <c r="I56" s="78">
        <v>4</v>
      </c>
      <c r="J56" s="78"/>
      <c r="K56" s="78"/>
      <c r="L56" s="78"/>
      <c r="M56" s="78"/>
      <c r="N56" s="78"/>
      <c r="O56" s="78">
        <v>5</v>
      </c>
      <c r="P56" s="78"/>
      <c r="Q56" s="78"/>
      <c r="R56" s="78"/>
      <c r="S56" s="78"/>
      <c r="T56" s="78"/>
      <c r="U56" s="78">
        <v>6</v>
      </c>
      <c r="V56" s="78"/>
      <c r="W56" s="78"/>
      <c r="X56" s="78"/>
      <c r="Y56" s="78"/>
      <c r="Z56" s="78"/>
      <c r="AA56" s="78">
        <v>7</v>
      </c>
      <c r="AB56" s="78"/>
      <c r="AC56" s="78"/>
      <c r="AD56" s="78"/>
      <c r="AE56" s="78"/>
      <c r="AF56" s="78"/>
      <c r="AG56" s="78">
        <v>8</v>
      </c>
      <c r="AH56" s="78"/>
      <c r="AI56" s="78"/>
      <c r="AJ56" s="78"/>
      <c r="AK56" s="78"/>
      <c r="AL56" s="78">
        <v>9</v>
      </c>
      <c r="AM56" s="100"/>
      <c r="AN56" s="62"/>
    </row>
    <row r="57" spans="1:40" ht="15" customHeight="1" x14ac:dyDescent="0.45">
      <c r="A57" s="60" t="s">
        <v>166</v>
      </c>
      <c r="B57" s="91"/>
      <c r="C57" s="92"/>
      <c r="D57" s="92"/>
      <c r="E57" s="92"/>
      <c r="F57" s="93"/>
      <c r="G57" s="92"/>
      <c r="H57" s="78"/>
      <c r="I57" s="78"/>
      <c r="J57" s="78"/>
      <c r="K57" s="78"/>
      <c r="L57" s="78"/>
      <c r="M57" s="78"/>
      <c r="N57" s="78"/>
      <c r="O57" s="78"/>
      <c r="P57" s="78"/>
      <c r="Q57" s="78"/>
      <c r="R57" s="78">
        <v>6</v>
      </c>
      <c r="S57" s="78"/>
      <c r="T57" s="78"/>
      <c r="U57" s="78"/>
      <c r="V57" s="78"/>
      <c r="W57" s="78"/>
      <c r="X57" s="78">
        <v>7</v>
      </c>
      <c r="Y57" s="78"/>
      <c r="Z57" s="78"/>
      <c r="AA57" s="78"/>
      <c r="AB57" s="78"/>
      <c r="AC57" s="78"/>
      <c r="AD57" s="78">
        <v>8</v>
      </c>
      <c r="AE57" s="78"/>
      <c r="AF57" s="78"/>
      <c r="AG57" s="79"/>
      <c r="AH57" s="79"/>
      <c r="AI57" s="79"/>
      <c r="AJ57" s="79">
        <v>9</v>
      </c>
      <c r="AK57" s="77"/>
      <c r="AL57" s="77"/>
      <c r="AM57" s="62"/>
    </row>
    <row r="58" spans="1:40" s="60" customFormat="1" ht="15" customHeight="1" x14ac:dyDescent="0.45">
      <c r="A58" s="60" t="s">
        <v>167</v>
      </c>
      <c r="B58" s="86"/>
      <c r="C58" s="86"/>
      <c r="D58" s="86"/>
      <c r="E58" s="86"/>
      <c r="F58" s="86"/>
      <c r="G58" s="86"/>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row>
    <row r="59" spans="1:40" s="60" customFormat="1" ht="15" customHeight="1" x14ac:dyDescent="0.45">
      <c r="A59" s="60" t="s">
        <v>217</v>
      </c>
      <c r="B59" s="86"/>
      <c r="C59" s="86"/>
      <c r="D59" s="86"/>
      <c r="E59" s="86"/>
      <c r="F59" s="86"/>
      <c r="G59" s="86"/>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row>
    <row r="60" spans="1:40" s="60" customFormat="1" ht="15" customHeight="1" x14ac:dyDescent="0.45">
      <c r="A60" s="60" t="s">
        <v>168</v>
      </c>
      <c r="B60" s="86"/>
      <c r="C60" s="86"/>
      <c r="D60" s="86"/>
      <c r="E60" s="86"/>
      <c r="F60" s="86"/>
      <c r="G60" s="86"/>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row>
    <row r="61" spans="1:40" s="60" customFormat="1" ht="15" customHeight="1" x14ac:dyDescent="0.45">
      <c r="A61" s="60" t="s">
        <v>169</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ht="15" customHeight="1" x14ac:dyDescent="0.45">
      <c r="A62" s="60" t="s">
        <v>170</v>
      </c>
      <c r="B62" s="94"/>
      <c r="C62" s="60"/>
      <c r="D62" s="60"/>
      <c r="E62" s="60"/>
      <c r="F62" s="60"/>
      <c r="G62" s="60"/>
    </row>
    <row r="63" spans="1:40" ht="15" customHeight="1" x14ac:dyDescent="0.45">
      <c r="A63" s="60" t="s">
        <v>171</v>
      </c>
      <c r="B63" s="94"/>
      <c r="C63" s="60"/>
      <c r="D63" s="60"/>
      <c r="E63" s="60"/>
      <c r="F63" s="60"/>
      <c r="G63" s="60"/>
    </row>
    <row r="64" spans="1:40" ht="15" customHeight="1" x14ac:dyDescent="0.45">
      <c r="A64" s="60"/>
      <c r="B64" s="75" t="s">
        <v>172</v>
      </c>
      <c r="C64" s="267" t="s">
        <v>173</v>
      </c>
      <c r="D64" s="267"/>
      <c r="E64" s="267"/>
      <c r="F64" s="60"/>
      <c r="G64" s="60"/>
    </row>
    <row r="65" spans="1:7" ht="15" customHeight="1" x14ac:dyDescent="0.45">
      <c r="A65" s="60"/>
      <c r="B65" s="97" t="s">
        <v>190</v>
      </c>
      <c r="C65" s="280" t="s">
        <v>174</v>
      </c>
      <c r="D65" s="280"/>
      <c r="E65" s="280"/>
      <c r="F65" s="60"/>
      <c r="G65" s="60"/>
    </row>
    <row r="66" spans="1:7" ht="15" customHeight="1" x14ac:dyDescent="0.45">
      <c r="A66" s="60"/>
      <c r="B66" s="97" t="s">
        <v>191</v>
      </c>
      <c r="C66" s="280" t="s">
        <v>175</v>
      </c>
      <c r="D66" s="280"/>
      <c r="E66" s="280"/>
      <c r="F66" s="60"/>
      <c r="G66" s="60"/>
    </row>
    <row r="67" spans="1:7" ht="15" customHeight="1" x14ac:dyDescent="0.45">
      <c r="A67" s="60"/>
      <c r="B67" s="97" t="s">
        <v>192</v>
      </c>
      <c r="C67" s="280" t="s">
        <v>176</v>
      </c>
      <c r="D67" s="280"/>
      <c r="E67" s="280"/>
      <c r="F67" s="60"/>
      <c r="G67" s="60"/>
    </row>
    <row r="68" spans="1:7" ht="15" customHeight="1" x14ac:dyDescent="0.45">
      <c r="A68" s="60"/>
      <c r="B68" s="97" t="s">
        <v>193</v>
      </c>
      <c r="C68" s="280" t="s">
        <v>177</v>
      </c>
      <c r="D68" s="280"/>
      <c r="E68" s="280"/>
      <c r="F68" s="60"/>
      <c r="G68" s="60"/>
    </row>
    <row r="69" spans="1:7" ht="15" customHeight="1" x14ac:dyDescent="0.45">
      <c r="A69" s="60"/>
      <c r="B69" s="60" t="s">
        <v>178</v>
      </c>
      <c r="C69" s="60"/>
      <c r="D69" s="60"/>
      <c r="E69" s="60"/>
      <c r="F69" s="60"/>
      <c r="G69" s="60"/>
    </row>
    <row r="70" spans="1:7" ht="15" customHeight="1" x14ac:dyDescent="0.45">
      <c r="A70" s="60"/>
      <c r="B70" s="60" t="s">
        <v>195</v>
      </c>
      <c r="C70" s="60"/>
      <c r="D70" s="60"/>
      <c r="E70" s="60"/>
      <c r="F70" s="60"/>
      <c r="G70" s="60"/>
    </row>
    <row r="71" spans="1:7" ht="15" customHeight="1" x14ac:dyDescent="0.45">
      <c r="A71" s="60"/>
      <c r="B71" s="60" t="s">
        <v>179</v>
      </c>
      <c r="C71" s="60"/>
      <c r="D71" s="60"/>
      <c r="E71" s="60"/>
      <c r="F71" s="60"/>
      <c r="G71" s="60"/>
    </row>
    <row r="72" spans="1:7" ht="15" customHeight="1" x14ac:dyDescent="0.45">
      <c r="A72" s="60" t="s">
        <v>180</v>
      </c>
      <c r="B72" s="94"/>
      <c r="C72" s="60"/>
      <c r="D72" s="60"/>
      <c r="E72" s="60"/>
      <c r="F72" s="60"/>
      <c r="G72" s="60"/>
    </row>
    <row r="73" spans="1:7" ht="15" customHeight="1" x14ac:dyDescent="0.45">
      <c r="A73" s="60" t="s">
        <v>336</v>
      </c>
      <c r="B73" s="94"/>
      <c r="C73" s="60"/>
      <c r="D73" s="60"/>
      <c r="E73" s="60"/>
      <c r="F73" s="60"/>
      <c r="G73" s="60"/>
    </row>
    <row r="74" spans="1:7" ht="15" customHeight="1" x14ac:dyDescent="0.45">
      <c r="A74" s="60" t="s">
        <v>196</v>
      </c>
      <c r="B74" s="94"/>
      <c r="C74" s="60"/>
      <c r="D74" s="60"/>
      <c r="E74" s="60"/>
      <c r="F74" s="60"/>
      <c r="G74" s="60"/>
    </row>
    <row r="75" spans="1:7" ht="15" customHeight="1" x14ac:dyDescent="0.45">
      <c r="A75" s="60" t="s">
        <v>182</v>
      </c>
      <c r="B75" s="94"/>
      <c r="C75" s="60"/>
      <c r="D75" s="60"/>
      <c r="E75" s="60"/>
      <c r="F75" s="60"/>
      <c r="G75" s="60"/>
    </row>
    <row r="76" spans="1:7" ht="15" customHeight="1" x14ac:dyDescent="0.45">
      <c r="A76" s="60" t="s">
        <v>316</v>
      </c>
      <c r="B76" s="94"/>
      <c r="C76" s="60"/>
      <c r="D76" s="60"/>
      <c r="E76" s="60"/>
      <c r="F76" s="60"/>
      <c r="G76" s="60"/>
    </row>
    <row r="77" spans="1:7" ht="15" customHeight="1" x14ac:dyDescent="0.45">
      <c r="A77" s="60" t="s">
        <v>183</v>
      </c>
      <c r="B77" s="94"/>
      <c r="C77" s="60"/>
      <c r="D77" s="60"/>
      <c r="E77" s="60"/>
      <c r="F77" s="60"/>
      <c r="G77" s="60"/>
    </row>
    <row r="78" spans="1:7" ht="15" customHeight="1" x14ac:dyDescent="0.45">
      <c r="A78" s="60" t="s">
        <v>184</v>
      </c>
      <c r="B78" s="94"/>
      <c r="C78" s="60"/>
      <c r="D78" s="60"/>
      <c r="E78" s="60"/>
      <c r="F78" s="60"/>
      <c r="G78" s="60"/>
    </row>
    <row r="79" spans="1:7" ht="15" customHeight="1" x14ac:dyDescent="0.45">
      <c r="A79" s="60" t="s">
        <v>185</v>
      </c>
      <c r="B79" s="94"/>
      <c r="C79" s="60"/>
      <c r="D79" s="60"/>
      <c r="E79" s="60"/>
      <c r="F79" s="60"/>
      <c r="G79" s="60"/>
    </row>
    <row r="80" spans="1:7" ht="15" customHeight="1" x14ac:dyDescent="0.45">
      <c r="A80" s="60" t="s">
        <v>186</v>
      </c>
      <c r="B80" s="94"/>
      <c r="C80" s="60"/>
      <c r="D80" s="60"/>
      <c r="E80" s="60"/>
      <c r="F80" s="60"/>
      <c r="G80" s="60"/>
    </row>
    <row r="81" spans="1:7" ht="15" customHeight="1" x14ac:dyDescent="0.45">
      <c r="A81" s="60" t="s">
        <v>187</v>
      </c>
      <c r="B81" s="94"/>
      <c r="C81" s="60"/>
      <c r="D81" s="60"/>
      <c r="E81" s="60"/>
      <c r="F81" s="60"/>
      <c r="G81" s="60"/>
    </row>
    <row r="82" spans="1:7" ht="15" customHeight="1" x14ac:dyDescent="0.45">
      <c r="A82" s="60" t="s">
        <v>188</v>
      </c>
      <c r="B82" s="94"/>
      <c r="C82" s="60"/>
      <c r="D82" s="60"/>
      <c r="E82" s="60"/>
      <c r="F82" s="60"/>
      <c r="G82" s="60"/>
    </row>
    <row r="83" spans="1:7" ht="15" customHeight="1" x14ac:dyDescent="0.45">
      <c r="A83" s="60" t="s">
        <v>189</v>
      </c>
      <c r="B83" s="94"/>
      <c r="C83" s="60"/>
      <c r="D83" s="60"/>
      <c r="E83" s="60"/>
      <c r="F83" s="60"/>
      <c r="G83" s="60"/>
    </row>
    <row r="84" spans="1:7" ht="15" customHeight="1" x14ac:dyDescent="0.45">
      <c r="A84" s="60" t="s">
        <v>194</v>
      </c>
      <c r="B84" s="94"/>
      <c r="C84" s="60"/>
      <c r="D84" s="60"/>
      <c r="E84" s="60"/>
      <c r="F84" s="60"/>
      <c r="G84" s="60"/>
    </row>
  </sheetData>
  <mergeCells count="209">
    <mergeCell ref="AK1:AN1"/>
    <mergeCell ref="M2:P2"/>
    <mergeCell ref="Q2:R2"/>
    <mergeCell ref="S2:T2"/>
    <mergeCell ref="U2:V2"/>
    <mergeCell ref="AK2:AN2"/>
    <mergeCell ref="AK3:AN3"/>
    <mergeCell ref="AK4:AN4"/>
    <mergeCell ref="AH5:AJ5"/>
    <mergeCell ref="A7:A10"/>
    <mergeCell ref="B7:B10"/>
    <mergeCell ref="C7:C10"/>
    <mergeCell ref="D7:D10"/>
    <mergeCell ref="E7:E10"/>
    <mergeCell ref="F7:AJ7"/>
    <mergeCell ref="AK7:AK10"/>
    <mergeCell ref="AM26:AN26"/>
    <mergeCell ref="AM27:AN27"/>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9:AN29"/>
    <mergeCell ref="AM30:AN30"/>
    <mergeCell ref="A31:E31"/>
    <mergeCell ref="AM31:AN32"/>
    <mergeCell ref="A32:E32"/>
    <mergeCell ref="A36:C36"/>
    <mergeCell ref="F36:H36"/>
    <mergeCell ref="I36:K36"/>
    <mergeCell ref="L36:N36"/>
    <mergeCell ref="O36:Q36"/>
    <mergeCell ref="A37:C37"/>
    <mergeCell ref="F37:H37"/>
    <mergeCell ref="I37:K37"/>
    <mergeCell ref="L37:N37"/>
    <mergeCell ref="O37:Q37"/>
    <mergeCell ref="R37:T37"/>
    <mergeCell ref="AJ36:AK36"/>
    <mergeCell ref="R36:T36"/>
    <mergeCell ref="U36:W36"/>
    <mergeCell ref="X36:Z36"/>
    <mergeCell ref="AA36:AC36"/>
    <mergeCell ref="AD36:AF36"/>
    <mergeCell ref="AG36:AI36"/>
    <mergeCell ref="U37:W37"/>
    <mergeCell ref="X37:Z37"/>
    <mergeCell ref="AA37:AC37"/>
    <mergeCell ref="AJ42:AK42"/>
    <mergeCell ref="X41:Z41"/>
    <mergeCell ref="AA41:AC41"/>
    <mergeCell ref="AD41:AF41"/>
    <mergeCell ref="AD37:AF37"/>
    <mergeCell ref="AG37:AI37"/>
    <mergeCell ref="AJ37:AK37"/>
    <mergeCell ref="AA40:AC40"/>
    <mergeCell ref="AD40:AF40"/>
    <mergeCell ref="AG40:AI40"/>
    <mergeCell ref="AJ40:AK40"/>
    <mergeCell ref="AG38:AI38"/>
    <mergeCell ref="AJ38:AK38"/>
    <mergeCell ref="X39:Z39"/>
    <mergeCell ref="AA39:AC39"/>
    <mergeCell ref="AD39:AF39"/>
    <mergeCell ref="AG39:AI39"/>
    <mergeCell ref="AJ39:AK39"/>
    <mergeCell ref="AJ41:AK41"/>
    <mergeCell ref="AA44:AC44"/>
    <mergeCell ref="AD44:AF44"/>
    <mergeCell ref="AG44:AI44"/>
    <mergeCell ref="AL51:AM51"/>
    <mergeCell ref="F52:H52"/>
    <mergeCell ref="I52:K52"/>
    <mergeCell ref="L52:N52"/>
    <mergeCell ref="O52:Q52"/>
    <mergeCell ref="R52:T52"/>
    <mergeCell ref="U52:W52"/>
    <mergeCell ref="O51:T51"/>
    <mergeCell ref="U51:Z51"/>
    <mergeCell ref="AA51:AF51"/>
    <mergeCell ref="X52:Z52"/>
    <mergeCell ref="AA52:AC52"/>
    <mergeCell ref="AD52:AF52"/>
    <mergeCell ref="AG52:AI52"/>
    <mergeCell ref="AJ52:AK52"/>
    <mergeCell ref="AG51:AK51"/>
    <mergeCell ref="AJ44:AK44"/>
    <mergeCell ref="F44:H44"/>
    <mergeCell ref="I44:K44"/>
    <mergeCell ref="L44:N44"/>
    <mergeCell ref="O44:Q44"/>
    <mergeCell ref="AL55:AM55"/>
    <mergeCell ref="C64:E64"/>
    <mergeCell ref="C65:E65"/>
    <mergeCell ref="AG53:AI53"/>
    <mergeCell ref="AJ53:AK53"/>
    <mergeCell ref="F54:H54"/>
    <mergeCell ref="I54:K54"/>
    <mergeCell ref="L54:N54"/>
    <mergeCell ref="O54:Q54"/>
    <mergeCell ref="R54:T54"/>
    <mergeCell ref="AG55:AK55"/>
    <mergeCell ref="X53:Z53"/>
    <mergeCell ref="AA53:AC53"/>
    <mergeCell ref="AD53:AF53"/>
    <mergeCell ref="X54:Z54"/>
    <mergeCell ref="AA54:AC54"/>
    <mergeCell ref="AD54:AF54"/>
    <mergeCell ref="AG54:AI54"/>
    <mergeCell ref="AJ54:AK54"/>
    <mergeCell ref="AA55:AF55"/>
    <mergeCell ref="U53:W53"/>
    <mergeCell ref="U54:W54"/>
    <mergeCell ref="U55:Z55"/>
    <mergeCell ref="C68:E68"/>
    <mergeCell ref="I55:N55"/>
    <mergeCell ref="C55:D55"/>
    <mergeCell ref="E55:H55"/>
    <mergeCell ref="F53:H53"/>
    <mergeCell ref="I53:K53"/>
    <mergeCell ref="L53:N53"/>
    <mergeCell ref="O53:Q53"/>
    <mergeCell ref="R53:T53"/>
    <mergeCell ref="C66:E66"/>
    <mergeCell ref="C67:E67"/>
    <mergeCell ref="O55:T55"/>
    <mergeCell ref="C51:D51"/>
    <mergeCell ref="E51:H51"/>
    <mergeCell ref="I51:N51"/>
    <mergeCell ref="X44:Z44"/>
    <mergeCell ref="A43:C43"/>
    <mergeCell ref="F43:H43"/>
    <mergeCell ref="I43:K43"/>
    <mergeCell ref="L43:N43"/>
    <mergeCell ref="R44:T44"/>
    <mergeCell ref="U44:W44"/>
    <mergeCell ref="A44:C44"/>
    <mergeCell ref="O43:Q43"/>
    <mergeCell ref="R43:T43"/>
    <mergeCell ref="U43:W43"/>
    <mergeCell ref="X43:Z43"/>
    <mergeCell ref="A47:B47"/>
    <mergeCell ref="C47:D47"/>
    <mergeCell ref="E47:H47"/>
    <mergeCell ref="A48:B48"/>
    <mergeCell ref="C48:D48"/>
    <mergeCell ref="E48:H48"/>
    <mergeCell ref="AJ43:AK43"/>
    <mergeCell ref="X42:Z42"/>
    <mergeCell ref="X40:Z40"/>
    <mergeCell ref="X38:Z38"/>
    <mergeCell ref="AA38:AC38"/>
    <mergeCell ref="AD38:AF38"/>
    <mergeCell ref="F39:H39"/>
    <mergeCell ref="I39:K39"/>
    <mergeCell ref="L39:N39"/>
    <mergeCell ref="O39:Q39"/>
    <mergeCell ref="R39:T39"/>
    <mergeCell ref="U40:W40"/>
    <mergeCell ref="AA42:AC42"/>
    <mergeCell ref="AD42:AF42"/>
    <mergeCell ref="AG42:AI42"/>
    <mergeCell ref="F42:H42"/>
    <mergeCell ref="I42:K42"/>
    <mergeCell ref="L42:N42"/>
    <mergeCell ref="O42:Q42"/>
    <mergeCell ref="R42:T42"/>
    <mergeCell ref="U42:W42"/>
    <mergeCell ref="AG41:AI41"/>
    <mergeCell ref="F41:H41"/>
    <mergeCell ref="I41:K41"/>
    <mergeCell ref="F38:H38"/>
    <mergeCell ref="I38:K38"/>
    <mergeCell ref="L38:N38"/>
    <mergeCell ref="O38:Q38"/>
    <mergeCell ref="R38:T38"/>
    <mergeCell ref="U38:W38"/>
    <mergeCell ref="AA43:AC43"/>
    <mergeCell ref="AD43:AF43"/>
    <mergeCell ref="AG43:AI43"/>
    <mergeCell ref="L41:N41"/>
    <mergeCell ref="O41:Q41"/>
    <mergeCell ref="R41:T41"/>
    <mergeCell ref="F40:H40"/>
    <mergeCell ref="I40:K40"/>
    <mergeCell ref="L40:N40"/>
    <mergeCell ref="O40:Q40"/>
    <mergeCell ref="R40:T40"/>
    <mergeCell ref="U39:W39"/>
    <mergeCell ref="U41:W41"/>
  </mergeCells>
  <phoneticPr fontId="3"/>
  <dataValidations count="6">
    <dataValidation type="list" allowBlank="1" showInputMessage="1" showErrorMessage="1" sqref="C11:C30" xr:uid="{00000000-0002-0000-1000-000000000000}">
      <formula1>"A,B,C,D"</formula1>
    </dataValidation>
    <dataValidation operator="greaterThanOrEqual" allowBlank="1" showInputMessage="1" showErrorMessage="1" sqref="I45:I46 I49 L45:L46 L49 AL37:AL43 AJ37:AJ44" xr:uid="{00000000-0002-0000-1000-000001000000}"/>
    <dataValidation type="list" allowBlank="1" showInputMessage="1" showErrorMessage="1" sqref="AK4:AN4" xr:uid="{00000000-0002-0000-1000-000003000000}">
      <formula1>"予定,実績"</formula1>
    </dataValidation>
    <dataValidation type="list" allowBlank="1" showInputMessage="1" showErrorMessage="1" sqref="AK3:AN3" xr:uid="{00000000-0002-0000-1000-000004000000}">
      <formula1>"４週,歴月"</formula1>
    </dataValidation>
    <dataValidation type="list" allowBlank="1" showInputMessage="1" showErrorMessage="1" sqref="B11:B30" xr:uid="{00000000-0002-0000-1000-000005000000}">
      <formula1>INDIRECT($AK$1)</formula1>
    </dataValidation>
    <dataValidation type="whole" operator="greaterThanOrEqual" allowBlank="1" showInputMessage="1" showErrorMessage="1" sqref="AG37:AG44 I37:I44 AD37:AD44 AA37:AA44 X37:X44 U37:U44 R37:R44 O37:O44 L37:L44 D37:F44" xr:uid="{00000000-0002-0000-1000-000002000000}">
      <formula1>0</formula1>
    </dataValidation>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rowBreaks count="2" manualBreakCount="2">
    <brk id="34" max="39" man="1"/>
    <brk id="71" max="3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Q87"/>
  <sheetViews>
    <sheetView showGridLines="0" view="pageBreakPreview" zoomScaleNormal="100" zoomScaleSheetLayoutView="100" workbookViewId="0">
      <selection activeCell="B23" sqref="B23"/>
    </sheetView>
  </sheetViews>
  <sheetFormatPr defaultColWidth="8.19921875" defaultRowHeight="21" customHeight="1" x14ac:dyDescent="0.45"/>
  <cols>
    <col min="1" max="1" width="2.59765625" style="59" customWidth="1"/>
    <col min="2" max="2" width="14.898437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4.9" customHeight="1" x14ac:dyDescent="0.45">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262" t="s">
        <v>262</v>
      </c>
      <c r="AL1" s="262"/>
      <c r="AM1" s="262"/>
      <c r="AN1" s="262"/>
    </row>
    <row r="2" spans="1:40" ht="18" customHeight="1" x14ac:dyDescent="0.45">
      <c r="A2" s="62"/>
      <c r="B2" s="63"/>
      <c r="C2" s="63"/>
      <c r="D2" s="63"/>
      <c r="E2" s="63"/>
      <c r="F2" s="63"/>
      <c r="G2" s="63"/>
      <c r="H2" s="63"/>
      <c r="I2" s="63"/>
      <c r="J2" s="63"/>
      <c r="K2" s="63"/>
      <c r="L2" s="63"/>
      <c r="M2" s="269">
        <v>2024</v>
      </c>
      <c r="N2" s="269"/>
      <c r="O2" s="269"/>
      <c r="P2" s="269"/>
      <c r="Q2" s="268" t="s">
        <v>150</v>
      </c>
      <c r="R2" s="268"/>
      <c r="S2" s="269">
        <v>5</v>
      </c>
      <c r="T2" s="269"/>
      <c r="U2" s="268" t="s">
        <v>151</v>
      </c>
      <c r="V2" s="268"/>
      <c r="W2" s="63"/>
      <c r="X2" s="63"/>
      <c r="Y2" s="63"/>
      <c r="Z2" s="62"/>
      <c r="AA2" s="62"/>
      <c r="AC2" s="81"/>
      <c r="AD2" s="63"/>
      <c r="AE2" s="63"/>
      <c r="AF2" s="63"/>
      <c r="AG2" s="63"/>
      <c r="AH2" s="63"/>
      <c r="AI2" s="81" t="s">
        <v>156</v>
      </c>
      <c r="AJ2" s="81"/>
      <c r="AK2" s="263"/>
      <c r="AL2" s="263"/>
      <c r="AM2" s="263"/>
      <c r="AN2" s="263"/>
    </row>
    <row r="3" spans="1:40" ht="18" customHeight="1" x14ac:dyDescent="0.45">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264" t="s">
        <v>238</v>
      </c>
      <c r="AL3" s="264"/>
      <c r="AM3" s="264"/>
      <c r="AN3" s="264"/>
    </row>
    <row r="4" spans="1:40" ht="18" customHeight="1" x14ac:dyDescent="0.45">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264"/>
      <c r="AL4" s="264"/>
      <c r="AM4" s="264"/>
      <c r="AN4" s="264"/>
    </row>
    <row r="5" spans="1:40" ht="18" customHeight="1" x14ac:dyDescent="0.45">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01">
        <v>40</v>
      </c>
      <c r="AI5" s="301"/>
      <c r="AJ5" s="301"/>
      <c r="AK5" s="88" t="s">
        <v>157</v>
      </c>
      <c r="AL5" s="99">
        <v>160</v>
      </c>
      <c r="AM5" s="88" t="s">
        <v>158</v>
      </c>
      <c r="AN5" s="62"/>
    </row>
    <row r="6" spans="1:40" ht="9.9" customHeight="1" x14ac:dyDescent="0.45">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5">
      <c r="A7" s="275" t="s">
        <v>153</v>
      </c>
      <c r="B7" s="267" t="s">
        <v>162</v>
      </c>
      <c r="C7" s="272" t="s">
        <v>163</v>
      </c>
      <c r="D7" s="267" t="s">
        <v>164</v>
      </c>
      <c r="E7" s="276" t="s">
        <v>165</v>
      </c>
      <c r="F7" s="271" t="s">
        <v>197</v>
      </c>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65" t="s">
        <v>198</v>
      </c>
      <c r="AL7" s="266" t="s">
        <v>199</v>
      </c>
      <c r="AM7" s="261" t="s">
        <v>200</v>
      </c>
      <c r="AN7" s="261"/>
    </row>
    <row r="8" spans="1:40" ht="15" customHeight="1" x14ac:dyDescent="0.45">
      <c r="A8" s="275"/>
      <c r="B8" s="267"/>
      <c r="C8" s="273"/>
      <c r="D8" s="267"/>
      <c r="E8" s="276"/>
      <c r="F8" s="267" t="s">
        <v>104</v>
      </c>
      <c r="G8" s="267"/>
      <c r="H8" s="267"/>
      <c r="I8" s="267"/>
      <c r="J8" s="267"/>
      <c r="K8" s="267"/>
      <c r="L8" s="267"/>
      <c r="M8" s="267" t="s">
        <v>105</v>
      </c>
      <c r="N8" s="267"/>
      <c r="O8" s="267"/>
      <c r="P8" s="267"/>
      <c r="Q8" s="267"/>
      <c r="R8" s="267"/>
      <c r="S8" s="267"/>
      <c r="T8" s="267" t="s">
        <v>106</v>
      </c>
      <c r="U8" s="267"/>
      <c r="V8" s="267"/>
      <c r="W8" s="267"/>
      <c r="X8" s="267"/>
      <c r="Y8" s="267"/>
      <c r="Z8" s="267"/>
      <c r="AA8" s="267" t="s">
        <v>107</v>
      </c>
      <c r="AB8" s="267"/>
      <c r="AC8" s="267"/>
      <c r="AD8" s="267"/>
      <c r="AE8" s="267"/>
      <c r="AF8" s="267"/>
      <c r="AG8" s="267"/>
      <c r="AH8" s="267" t="s">
        <v>110</v>
      </c>
      <c r="AI8" s="267"/>
      <c r="AJ8" s="267"/>
      <c r="AK8" s="265"/>
      <c r="AL8" s="266"/>
      <c r="AM8" s="261"/>
      <c r="AN8" s="261"/>
    </row>
    <row r="9" spans="1:40" ht="15" customHeight="1" x14ac:dyDescent="0.45">
      <c r="A9" s="275"/>
      <c r="B9" s="267"/>
      <c r="C9" s="273"/>
      <c r="D9" s="267"/>
      <c r="E9" s="276"/>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65"/>
      <c r="AL9" s="266"/>
      <c r="AM9" s="261"/>
      <c r="AN9" s="261"/>
    </row>
    <row r="10" spans="1:40" ht="15" customHeight="1" x14ac:dyDescent="0.45">
      <c r="A10" s="275"/>
      <c r="B10" s="267"/>
      <c r="C10" s="274"/>
      <c r="D10" s="267"/>
      <c r="E10" s="276"/>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65"/>
      <c r="AL10" s="266"/>
      <c r="AM10" s="261"/>
      <c r="AN10" s="261"/>
    </row>
    <row r="11" spans="1:40" ht="18" customHeight="1" x14ac:dyDescent="0.45">
      <c r="A11" s="74">
        <v>1</v>
      </c>
      <c r="B11" s="103" t="s">
        <v>311</v>
      </c>
      <c r="C11" s="83" t="s">
        <v>190</v>
      </c>
      <c r="D11" s="104"/>
      <c r="E11" s="105" t="s">
        <v>190</v>
      </c>
      <c r="F11" s="69">
        <v>8</v>
      </c>
      <c r="G11" s="69">
        <v>8</v>
      </c>
      <c r="H11" s="69">
        <v>8</v>
      </c>
      <c r="I11" s="69"/>
      <c r="J11" s="69"/>
      <c r="K11" s="69">
        <v>8</v>
      </c>
      <c r="L11" s="69">
        <v>8</v>
      </c>
      <c r="M11" s="69">
        <v>8</v>
      </c>
      <c r="N11" s="69">
        <v>8</v>
      </c>
      <c r="O11" s="69">
        <v>8</v>
      </c>
      <c r="P11" s="69"/>
      <c r="Q11" s="69"/>
      <c r="R11" s="69">
        <v>8</v>
      </c>
      <c r="S11" s="69">
        <v>8</v>
      </c>
      <c r="T11" s="69">
        <v>8</v>
      </c>
      <c r="U11" s="69">
        <v>8</v>
      </c>
      <c r="V11" s="69">
        <v>8</v>
      </c>
      <c r="W11" s="69"/>
      <c r="X11" s="69"/>
      <c r="Y11" s="69">
        <v>8</v>
      </c>
      <c r="Z11" s="69">
        <v>8</v>
      </c>
      <c r="AA11" s="69">
        <v>8</v>
      </c>
      <c r="AB11" s="69">
        <v>8</v>
      </c>
      <c r="AC11" s="69">
        <v>8</v>
      </c>
      <c r="AD11" s="69"/>
      <c r="AE11" s="69"/>
      <c r="AF11" s="69">
        <v>8</v>
      </c>
      <c r="AG11" s="69">
        <v>8</v>
      </c>
      <c r="AH11" s="69"/>
      <c r="AI11" s="69"/>
      <c r="AJ11" s="69"/>
      <c r="AK11" s="70">
        <f>+SUM(F11:AJ11)</f>
        <v>160</v>
      </c>
      <c r="AL11" s="71">
        <f>IF($AK$3="４週",AK11/4,AK11/(DAY(EOMONTH($F$9,0))/7))</f>
        <v>40</v>
      </c>
      <c r="AM11" s="279"/>
      <c r="AN11" s="279"/>
    </row>
    <row r="12" spans="1:40" ht="18" customHeight="1" x14ac:dyDescent="0.45">
      <c r="A12" s="74">
        <v>2</v>
      </c>
      <c r="B12" s="103" t="s">
        <v>115</v>
      </c>
      <c r="C12" s="83" t="s">
        <v>191</v>
      </c>
      <c r="D12" s="104"/>
      <c r="E12" s="105" t="s">
        <v>191</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79"/>
      <c r="AN12" s="279"/>
    </row>
    <row r="13" spans="1:40" ht="18" customHeight="1" x14ac:dyDescent="0.45">
      <c r="A13" s="74">
        <v>3</v>
      </c>
      <c r="B13" s="103" t="s">
        <v>115</v>
      </c>
      <c r="C13" s="83" t="s">
        <v>192</v>
      </c>
      <c r="D13" s="104"/>
      <c r="E13" s="105" t="s">
        <v>192</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79"/>
      <c r="AN13" s="279"/>
    </row>
    <row r="14" spans="1:40" ht="18" customHeight="1" x14ac:dyDescent="0.45">
      <c r="A14" s="74">
        <v>4</v>
      </c>
      <c r="B14" s="103" t="s">
        <v>115</v>
      </c>
      <c r="C14" s="83" t="s">
        <v>193</v>
      </c>
      <c r="D14" s="104"/>
      <c r="E14" s="105" t="s">
        <v>193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79"/>
      <c r="AN14" s="279"/>
    </row>
    <row r="15" spans="1:40" ht="18" customHeight="1" x14ac:dyDescent="0.45">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79"/>
      <c r="AN15" s="279"/>
    </row>
    <row r="16" spans="1:40" ht="18" customHeight="1" x14ac:dyDescent="0.45">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9"/>
      <c r="AN16" s="279"/>
    </row>
    <row r="17" spans="1:40" ht="18" customHeight="1" x14ac:dyDescent="0.45">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9"/>
      <c r="AN17" s="279"/>
    </row>
    <row r="18" spans="1:40" ht="18" customHeight="1" x14ac:dyDescent="0.45">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9"/>
      <c r="AN18" s="279"/>
    </row>
    <row r="19" spans="1:40" ht="18" customHeight="1" x14ac:dyDescent="0.45">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9"/>
      <c r="AN19" s="279"/>
    </row>
    <row r="20" spans="1:40" ht="18" customHeight="1" x14ac:dyDescent="0.45">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9"/>
      <c r="AN20" s="279"/>
    </row>
    <row r="21" spans="1:40" ht="18" customHeight="1" x14ac:dyDescent="0.45">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9"/>
      <c r="AN21" s="279"/>
    </row>
    <row r="22" spans="1:40" ht="18" customHeight="1" x14ac:dyDescent="0.45">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9"/>
      <c r="AN22" s="279"/>
    </row>
    <row r="23" spans="1:40" ht="18" customHeight="1" x14ac:dyDescent="0.45">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9"/>
      <c r="AN23" s="279"/>
    </row>
    <row r="24" spans="1:40" ht="18" customHeight="1" x14ac:dyDescent="0.45">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9"/>
      <c r="AN24" s="279"/>
    </row>
    <row r="25" spans="1:40" ht="18" customHeight="1" x14ac:dyDescent="0.45">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9"/>
      <c r="AN25" s="279"/>
    </row>
    <row r="26" spans="1:40" ht="18" customHeight="1" x14ac:dyDescent="0.45">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9"/>
      <c r="AN26" s="279"/>
    </row>
    <row r="27" spans="1:40" ht="18" customHeight="1" x14ac:dyDescent="0.45">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9"/>
      <c r="AN27" s="279"/>
    </row>
    <row r="28" spans="1:40" ht="18" customHeight="1" x14ac:dyDescent="0.45">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9"/>
      <c r="AN28" s="279"/>
    </row>
    <row r="29" spans="1:40" ht="18" customHeight="1" x14ac:dyDescent="0.45">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9"/>
      <c r="AN29" s="279"/>
    </row>
    <row r="30" spans="1:40" ht="18" customHeight="1" x14ac:dyDescent="0.45">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9"/>
      <c r="AN30" s="279"/>
    </row>
    <row r="31" spans="1:40" ht="18" customHeight="1" x14ac:dyDescent="0.45">
      <c r="A31" s="276" t="s">
        <v>94</v>
      </c>
      <c r="B31" s="277"/>
      <c r="C31" s="277"/>
      <c r="D31" s="277"/>
      <c r="E31" s="277"/>
      <c r="F31" s="72">
        <f>+SUM(F11:F30)</f>
        <v>8</v>
      </c>
      <c r="G31" s="72">
        <f t="shared" ref="G31:AJ31" si="2">+SUM(G11:G30)</f>
        <v>8</v>
      </c>
      <c r="H31" s="72">
        <f t="shared" si="2"/>
        <v>8</v>
      </c>
      <c r="I31" s="72">
        <f t="shared" si="2"/>
        <v>0</v>
      </c>
      <c r="J31" s="72">
        <f t="shared" si="2"/>
        <v>0</v>
      </c>
      <c r="K31" s="72">
        <f t="shared" si="2"/>
        <v>8</v>
      </c>
      <c r="L31" s="72">
        <f t="shared" si="2"/>
        <v>8</v>
      </c>
      <c r="M31" s="72">
        <f t="shared" si="2"/>
        <v>8</v>
      </c>
      <c r="N31" s="72">
        <f t="shared" si="2"/>
        <v>8</v>
      </c>
      <c r="O31" s="72">
        <f t="shared" si="2"/>
        <v>8</v>
      </c>
      <c r="P31" s="72">
        <f t="shared" si="2"/>
        <v>0</v>
      </c>
      <c r="Q31" s="72">
        <f t="shared" si="2"/>
        <v>0</v>
      </c>
      <c r="R31" s="72">
        <f t="shared" si="2"/>
        <v>8</v>
      </c>
      <c r="S31" s="72">
        <f t="shared" si="2"/>
        <v>8</v>
      </c>
      <c r="T31" s="72">
        <f t="shared" si="2"/>
        <v>8</v>
      </c>
      <c r="U31" s="72">
        <f t="shared" si="2"/>
        <v>8</v>
      </c>
      <c r="V31" s="72">
        <f t="shared" si="2"/>
        <v>8</v>
      </c>
      <c r="W31" s="72">
        <f t="shared" si="2"/>
        <v>0</v>
      </c>
      <c r="X31" s="72">
        <f t="shared" si="2"/>
        <v>0</v>
      </c>
      <c r="Y31" s="72">
        <f t="shared" si="2"/>
        <v>8</v>
      </c>
      <c r="Z31" s="72">
        <f t="shared" si="2"/>
        <v>8</v>
      </c>
      <c r="AA31" s="72">
        <f t="shared" si="2"/>
        <v>8</v>
      </c>
      <c r="AB31" s="72">
        <f t="shared" si="2"/>
        <v>8</v>
      </c>
      <c r="AC31" s="72">
        <f t="shared" si="2"/>
        <v>8</v>
      </c>
      <c r="AD31" s="72">
        <f t="shared" si="2"/>
        <v>0</v>
      </c>
      <c r="AE31" s="72">
        <f t="shared" si="2"/>
        <v>0</v>
      </c>
      <c r="AF31" s="72">
        <f t="shared" si="2"/>
        <v>8</v>
      </c>
      <c r="AG31" s="72">
        <f t="shared" si="2"/>
        <v>8</v>
      </c>
      <c r="AH31" s="72">
        <f t="shared" si="2"/>
        <v>0</v>
      </c>
      <c r="AI31" s="72">
        <f t="shared" si="2"/>
        <v>0</v>
      </c>
      <c r="AJ31" s="72">
        <f t="shared" si="2"/>
        <v>0</v>
      </c>
      <c r="AK31" s="70">
        <f t="shared" si="0"/>
        <v>160</v>
      </c>
      <c r="AL31" s="71">
        <f>IF($AK$3="４週",AK31/4,AK31/(DAY(EOMONTH($F$9,0))/7))</f>
        <v>40</v>
      </c>
      <c r="AM31" s="275"/>
      <c r="AN31" s="275"/>
    </row>
    <row r="32" spans="1:40" ht="18" customHeight="1" x14ac:dyDescent="0.45">
      <c r="A32" s="277" t="s">
        <v>96</v>
      </c>
      <c r="B32" s="277"/>
      <c r="C32" s="277"/>
      <c r="D32" s="277"/>
      <c r="E32" s="278"/>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5"/>
      <c r="AN32" s="275"/>
    </row>
    <row r="33" spans="1:43" ht="15" customHeight="1" x14ac:dyDescent="0.45">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5">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21" customHeight="1" x14ac:dyDescent="0.45">
      <c r="A35" s="68" t="s">
        <v>208</v>
      </c>
      <c r="B35" s="67"/>
      <c r="C35" s="67"/>
      <c r="D35" s="67"/>
      <c r="E35" s="67"/>
      <c r="F35" s="67"/>
      <c r="G35" s="60"/>
      <c r="H35" s="60"/>
      <c r="I35" s="60"/>
      <c r="J35" s="60"/>
      <c r="K35" s="60"/>
      <c r="L35" s="60"/>
      <c r="M35" s="60"/>
      <c r="N35" s="60"/>
      <c r="O35" s="60"/>
      <c r="AM35" s="67"/>
      <c r="AN35" s="62"/>
    </row>
    <row r="36" spans="1:43" ht="32.25" customHeight="1" x14ac:dyDescent="0.45">
      <c r="A36" s="267"/>
      <c r="B36" s="267"/>
      <c r="C36" s="267"/>
      <c r="D36" s="98">
        <v>4</v>
      </c>
      <c r="E36" s="98">
        <v>5</v>
      </c>
      <c r="F36" s="333">
        <v>6</v>
      </c>
      <c r="G36" s="333"/>
      <c r="H36" s="333"/>
      <c r="I36" s="333">
        <v>7</v>
      </c>
      <c r="J36" s="333"/>
      <c r="K36" s="333"/>
      <c r="L36" s="333">
        <v>8</v>
      </c>
      <c r="M36" s="333"/>
      <c r="N36" s="333"/>
      <c r="O36" s="333">
        <v>9</v>
      </c>
      <c r="P36" s="333"/>
      <c r="Q36" s="333"/>
      <c r="R36" s="333">
        <v>10</v>
      </c>
      <c r="S36" s="333"/>
      <c r="T36" s="333"/>
      <c r="U36" s="333">
        <v>11</v>
      </c>
      <c r="V36" s="333"/>
      <c r="W36" s="333"/>
      <c r="X36" s="333">
        <v>12</v>
      </c>
      <c r="Y36" s="333"/>
      <c r="Z36" s="333"/>
      <c r="AA36" s="333">
        <v>1</v>
      </c>
      <c r="AB36" s="333"/>
      <c r="AC36" s="333"/>
      <c r="AD36" s="333">
        <v>2</v>
      </c>
      <c r="AE36" s="333"/>
      <c r="AF36" s="333"/>
      <c r="AG36" s="333">
        <v>3</v>
      </c>
      <c r="AH36" s="333"/>
      <c r="AI36" s="333"/>
      <c r="AJ36" s="267" t="s">
        <v>154</v>
      </c>
      <c r="AK36" s="267"/>
      <c r="AL36" s="82" t="s">
        <v>212</v>
      </c>
      <c r="AM36" s="350" t="s">
        <v>304</v>
      </c>
      <c r="AN36" s="351"/>
      <c r="AO36"/>
      <c r="AP36"/>
      <c r="AQ36"/>
    </row>
    <row r="37" spans="1:43" ht="20.100000000000001" customHeight="1" x14ac:dyDescent="0.45">
      <c r="A37" s="331" t="s">
        <v>218</v>
      </c>
      <c r="B37" s="331"/>
      <c r="C37" s="331"/>
      <c r="D37" s="123">
        <f>SUM(D38,D39,D40,D41,D43,D45)</f>
        <v>1840</v>
      </c>
      <c r="E37" s="123">
        <f>SUM(E38,E39,E40,E41,E43,E45)</f>
        <v>1726</v>
      </c>
      <c r="F37" s="347">
        <f>SUM(F38,F39,F40,F41,F43,F45)</f>
        <v>1840</v>
      </c>
      <c r="G37" s="348"/>
      <c r="H37" s="349"/>
      <c r="I37" s="347">
        <f>SUM(I38,I39,I40,I41,I43,I45)</f>
        <v>1932</v>
      </c>
      <c r="J37" s="348">
        <f t="shared" ref="J37:AI37" si="3">SUM(J38,J39,J40,J41,J43,J45)</f>
        <v>0</v>
      </c>
      <c r="K37" s="349">
        <f t="shared" si="3"/>
        <v>0</v>
      </c>
      <c r="L37" s="347">
        <f>SUM(L38,L39,L40,L41,L43,L45)</f>
        <v>1932</v>
      </c>
      <c r="M37" s="348"/>
      <c r="N37" s="349"/>
      <c r="O37" s="347">
        <f>SUM(O38,O39,O40,O41,O43,O45)</f>
        <v>1748</v>
      </c>
      <c r="P37" s="348"/>
      <c r="Q37" s="349"/>
      <c r="R37" s="347">
        <f>SUM(R38,R39,R40,R41,R43,R45)</f>
        <v>1840</v>
      </c>
      <c r="S37" s="348"/>
      <c r="T37" s="349"/>
      <c r="U37" s="347">
        <f>SUM(U38,U39,U40,U41,U43,U45)</f>
        <v>1840</v>
      </c>
      <c r="V37" s="348">
        <f t="shared" si="3"/>
        <v>0</v>
      </c>
      <c r="W37" s="349">
        <f t="shared" si="3"/>
        <v>0</v>
      </c>
      <c r="X37" s="347">
        <f>SUM(X38,X39,X40,X41,X43,X45)</f>
        <v>1748</v>
      </c>
      <c r="Y37" s="348">
        <f t="shared" si="3"/>
        <v>0</v>
      </c>
      <c r="Z37" s="349">
        <f t="shared" si="3"/>
        <v>0</v>
      </c>
      <c r="AA37" s="347">
        <f>SUM(AA38,AA39,AA40,AA41,AA43,AA45)</f>
        <v>1748</v>
      </c>
      <c r="AB37" s="348">
        <f t="shared" si="3"/>
        <v>0</v>
      </c>
      <c r="AC37" s="349">
        <f t="shared" si="3"/>
        <v>0</v>
      </c>
      <c r="AD37" s="347">
        <f>SUM(AD38,AD39,AD40,AD41,AD43,AD45)</f>
        <v>1748</v>
      </c>
      <c r="AE37" s="348">
        <f t="shared" si="3"/>
        <v>0</v>
      </c>
      <c r="AF37" s="349">
        <f t="shared" si="3"/>
        <v>0</v>
      </c>
      <c r="AG37" s="347">
        <f>SUM(AG38,AG39,AG40,AG41,AG43,AG45)</f>
        <v>1840</v>
      </c>
      <c r="AH37" s="348">
        <f t="shared" si="3"/>
        <v>0</v>
      </c>
      <c r="AI37" s="349">
        <f t="shared" si="3"/>
        <v>0</v>
      </c>
      <c r="AJ37" s="280">
        <f>SUM(D37:AI37)</f>
        <v>21782</v>
      </c>
      <c r="AK37" s="280"/>
      <c r="AL37" s="119">
        <f>ROUNDUP(AJ37/AJ47,1)</f>
        <v>92</v>
      </c>
      <c r="AM37" s="352"/>
      <c r="AN37" s="353"/>
      <c r="AO37"/>
      <c r="AP37"/>
      <c r="AQ37"/>
    </row>
    <row r="38" spans="1:43" s="118" customFormat="1" ht="20.100000000000001" customHeight="1" x14ac:dyDescent="0.45">
      <c r="A38" s="120" t="s">
        <v>292</v>
      </c>
      <c r="B38" s="121"/>
      <c r="C38" s="122"/>
      <c r="D38" s="69">
        <v>50</v>
      </c>
      <c r="E38" s="69">
        <v>45</v>
      </c>
      <c r="F38" s="361">
        <v>50</v>
      </c>
      <c r="G38" s="362"/>
      <c r="H38" s="363"/>
      <c r="I38" s="361">
        <v>50</v>
      </c>
      <c r="J38" s="362"/>
      <c r="K38" s="363"/>
      <c r="L38" s="361">
        <v>50</v>
      </c>
      <c r="M38" s="362"/>
      <c r="N38" s="363"/>
      <c r="O38" s="361">
        <v>45</v>
      </c>
      <c r="P38" s="362"/>
      <c r="Q38" s="363"/>
      <c r="R38" s="361">
        <v>50</v>
      </c>
      <c r="S38" s="362"/>
      <c r="T38" s="363"/>
      <c r="U38" s="361">
        <v>50</v>
      </c>
      <c r="V38" s="362"/>
      <c r="W38" s="363"/>
      <c r="X38" s="361">
        <v>45</v>
      </c>
      <c r="Y38" s="362"/>
      <c r="Z38" s="363"/>
      <c r="AA38" s="361">
        <v>45</v>
      </c>
      <c r="AB38" s="362"/>
      <c r="AC38" s="363"/>
      <c r="AD38" s="361">
        <v>45</v>
      </c>
      <c r="AE38" s="362"/>
      <c r="AF38" s="363"/>
      <c r="AG38" s="361">
        <v>50</v>
      </c>
      <c r="AH38" s="362"/>
      <c r="AI38" s="363"/>
      <c r="AJ38" s="280">
        <f t="shared" ref="AJ38:AJ46" si="4">SUM(D38:AI38)</f>
        <v>575</v>
      </c>
      <c r="AK38" s="280"/>
      <c r="AL38" s="119">
        <f>ROUNDUP(AJ38/$AJ$47,1)</f>
        <v>2.5</v>
      </c>
      <c r="AM38" s="352"/>
      <c r="AN38" s="353"/>
      <c r="AO38" s="117"/>
      <c r="AP38" s="117"/>
      <c r="AQ38" s="117"/>
    </row>
    <row r="39" spans="1:43" s="118" customFormat="1" ht="20.100000000000001" customHeight="1" x14ac:dyDescent="0.45">
      <c r="A39" s="120" t="s">
        <v>219</v>
      </c>
      <c r="B39" s="121"/>
      <c r="C39" s="122"/>
      <c r="D39" s="69">
        <v>50</v>
      </c>
      <c r="E39" s="69">
        <v>50</v>
      </c>
      <c r="F39" s="361">
        <v>50</v>
      </c>
      <c r="G39" s="362"/>
      <c r="H39" s="363"/>
      <c r="I39" s="361">
        <v>55</v>
      </c>
      <c r="J39" s="362"/>
      <c r="K39" s="363"/>
      <c r="L39" s="361">
        <v>55</v>
      </c>
      <c r="M39" s="362"/>
      <c r="N39" s="363"/>
      <c r="O39" s="361">
        <v>50</v>
      </c>
      <c r="P39" s="362"/>
      <c r="Q39" s="363"/>
      <c r="R39" s="361">
        <v>50</v>
      </c>
      <c r="S39" s="362"/>
      <c r="T39" s="363"/>
      <c r="U39" s="361">
        <v>50</v>
      </c>
      <c r="V39" s="362"/>
      <c r="W39" s="363"/>
      <c r="X39" s="361">
        <v>50</v>
      </c>
      <c r="Y39" s="362"/>
      <c r="Z39" s="363"/>
      <c r="AA39" s="361">
        <v>50</v>
      </c>
      <c r="AB39" s="362"/>
      <c r="AC39" s="363"/>
      <c r="AD39" s="361">
        <v>50</v>
      </c>
      <c r="AE39" s="362"/>
      <c r="AF39" s="363"/>
      <c r="AG39" s="361">
        <v>50</v>
      </c>
      <c r="AH39" s="362"/>
      <c r="AI39" s="363"/>
      <c r="AJ39" s="280">
        <f t="shared" si="4"/>
        <v>610</v>
      </c>
      <c r="AK39" s="280"/>
      <c r="AL39" s="119">
        <f>ROUNDUP(AJ39/$AJ$47,1)</f>
        <v>2.6</v>
      </c>
      <c r="AM39" s="352"/>
      <c r="AN39" s="353"/>
      <c r="AO39" s="117"/>
      <c r="AP39" s="117"/>
      <c r="AQ39" s="117"/>
    </row>
    <row r="40" spans="1:43" ht="20.100000000000001" customHeight="1" x14ac:dyDescent="0.45">
      <c r="A40" s="120" t="s">
        <v>220</v>
      </c>
      <c r="B40" s="121"/>
      <c r="C40" s="122"/>
      <c r="D40" s="69">
        <v>100</v>
      </c>
      <c r="E40" s="69">
        <v>95</v>
      </c>
      <c r="F40" s="361">
        <v>100</v>
      </c>
      <c r="G40" s="362"/>
      <c r="H40" s="363"/>
      <c r="I40" s="361">
        <v>105</v>
      </c>
      <c r="J40" s="362"/>
      <c r="K40" s="363"/>
      <c r="L40" s="361">
        <v>105</v>
      </c>
      <c r="M40" s="362"/>
      <c r="N40" s="363"/>
      <c r="O40" s="361">
        <v>95</v>
      </c>
      <c r="P40" s="362"/>
      <c r="Q40" s="363"/>
      <c r="R40" s="361">
        <v>100</v>
      </c>
      <c r="S40" s="362"/>
      <c r="T40" s="363"/>
      <c r="U40" s="361">
        <v>100</v>
      </c>
      <c r="V40" s="362"/>
      <c r="W40" s="363"/>
      <c r="X40" s="361">
        <v>95</v>
      </c>
      <c r="Y40" s="362"/>
      <c r="Z40" s="363"/>
      <c r="AA40" s="361">
        <v>95</v>
      </c>
      <c r="AB40" s="362"/>
      <c r="AC40" s="363"/>
      <c r="AD40" s="361">
        <v>95</v>
      </c>
      <c r="AE40" s="362"/>
      <c r="AF40" s="363"/>
      <c r="AG40" s="361">
        <v>100</v>
      </c>
      <c r="AH40" s="362"/>
      <c r="AI40" s="363"/>
      <c r="AJ40" s="280">
        <f t="shared" si="4"/>
        <v>1185</v>
      </c>
      <c r="AK40" s="280"/>
      <c r="AL40" s="119">
        <f>ROUNDUP(AJ40/$AJ$47,1)</f>
        <v>5</v>
      </c>
      <c r="AM40" s="352"/>
      <c r="AN40" s="353"/>
      <c r="AO40"/>
      <c r="AP40"/>
      <c r="AQ40"/>
    </row>
    <row r="41" spans="1:43" ht="20.100000000000001" customHeight="1" x14ac:dyDescent="0.45">
      <c r="A41" s="341" t="s">
        <v>221</v>
      </c>
      <c r="B41" s="288"/>
      <c r="C41" s="289"/>
      <c r="D41" s="69">
        <v>100</v>
      </c>
      <c r="E41" s="69">
        <v>95</v>
      </c>
      <c r="F41" s="361">
        <v>100</v>
      </c>
      <c r="G41" s="362"/>
      <c r="H41" s="363"/>
      <c r="I41" s="361">
        <v>105</v>
      </c>
      <c r="J41" s="362"/>
      <c r="K41" s="363"/>
      <c r="L41" s="361">
        <v>105</v>
      </c>
      <c r="M41" s="362"/>
      <c r="N41" s="363"/>
      <c r="O41" s="361">
        <v>95</v>
      </c>
      <c r="P41" s="362"/>
      <c r="Q41" s="363"/>
      <c r="R41" s="361">
        <v>100</v>
      </c>
      <c r="S41" s="362"/>
      <c r="T41" s="363"/>
      <c r="U41" s="361">
        <v>100</v>
      </c>
      <c r="V41" s="362"/>
      <c r="W41" s="363"/>
      <c r="X41" s="361">
        <v>95</v>
      </c>
      <c r="Y41" s="362"/>
      <c r="Z41" s="363"/>
      <c r="AA41" s="361">
        <v>95</v>
      </c>
      <c r="AB41" s="362"/>
      <c r="AC41" s="363"/>
      <c r="AD41" s="361">
        <v>95</v>
      </c>
      <c r="AE41" s="362"/>
      <c r="AF41" s="363"/>
      <c r="AG41" s="361">
        <v>100</v>
      </c>
      <c r="AH41" s="362"/>
      <c r="AI41" s="363"/>
      <c r="AJ41" s="280">
        <f t="shared" si="4"/>
        <v>1185</v>
      </c>
      <c r="AK41" s="280"/>
      <c r="AL41" s="364">
        <f>ROUNDUP(AJ41/$AJ$47,1)</f>
        <v>5</v>
      </c>
      <c r="AM41" s="352"/>
      <c r="AN41" s="353"/>
      <c r="AO41"/>
      <c r="AP41"/>
      <c r="AQ41"/>
    </row>
    <row r="42" spans="1:43" s="118" customFormat="1" ht="20.100000000000001" customHeight="1" x14ac:dyDescent="0.45">
      <c r="A42" s="124"/>
      <c r="B42" s="342" t="s">
        <v>293</v>
      </c>
      <c r="C42" s="343"/>
      <c r="D42" s="69">
        <v>40</v>
      </c>
      <c r="E42" s="69">
        <v>45</v>
      </c>
      <c r="F42" s="361">
        <v>40</v>
      </c>
      <c r="G42" s="362"/>
      <c r="H42" s="363"/>
      <c r="I42" s="361">
        <v>40</v>
      </c>
      <c r="J42" s="362"/>
      <c r="K42" s="363"/>
      <c r="L42" s="361">
        <v>60</v>
      </c>
      <c r="M42" s="362"/>
      <c r="N42" s="363"/>
      <c r="O42" s="361">
        <v>50</v>
      </c>
      <c r="P42" s="362"/>
      <c r="Q42" s="363"/>
      <c r="R42" s="361">
        <v>40</v>
      </c>
      <c r="S42" s="362"/>
      <c r="T42" s="363"/>
      <c r="U42" s="361">
        <v>40</v>
      </c>
      <c r="V42" s="362"/>
      <c r="W42" s="363"/>
      <c r="X42" s="361">
        <v>30</v>
      </c>
      <c r="Y42" s="362"/>
      <c r="Z42" s="363"/>
      <c r="AA42" s="361">
        <v>30</v>
      </c>
      <c r="AB42" s="362"/>
      <c r="AC42" s="363"/>
      <c r="AD42" s="361">
        <v>30</v>
      </c>
      <c r="AE42" s="362"/>
      <c r="AF42" s="363"/>
      <c r="AG42" s="361">
        <v>50</v>
      </c>
      <c r="AH42" s="362"/>
      <c r="AI42" s="363"/>
      <c r="AJ42" s="280">
        <f t="shared" si="4"/>
        <v>495</v>
      </c>
      <c r="AK42" s="280"/>
      <c r="AL42" s="365"/>
      <c r="AM42" s="354">
        <f>ROUNDUP($AJ$42/$AJ$47,1)</f>
        <v>2.1</v>
      </c>
      <c r="AN42" s="355"/>
      <c r="AO42" s="117"/>
      <c r="AP42" s="117"/>
      <c r="AQ42" s="117"/>
    </row>
    <row r="43" spans="1:43" ht="20.100000000000001" customHeight="1" x14ac:dyDescent="0.45">
      <c r="A43" s="341" t="s">
        <v>222</v>
      </c>
      <c r="B43" s="288"/>
      <c r="C43" s="289"/>
      <c r="D43" s="69">
        <v>140</v>
      </c>
      <c r="E43" s="69">
        <v>131</v>
      </c>
      <c r="F43" s="361">
        <v>140</v>
      </c>
      <c r="G43" s="362"/>
      <c r="H43" s="363"/>
      <c r="I43" s="361">
        <v>147</v>
      </c>
      <c r="J43" s="362"/>
      <c r="K43" s="363"/>
      <c r="L43" s="361">
        <v>147</v>
      </c>
      <c r="M43" s="362"/>
      <c r="N43" s="363"/>
      <c r="O43" s="361">
        <v>133</v>
      </c>
      <c r="P43" s="362"/>
      <c r="Q43" s="363"/>
      <c r="R43" s="361">
        <v>140</v>
      </c>
      <c r="S43" s="362"/>
      <c r="T43" s="363"/>
      <c r="U43" s="361">
        <v>140</v>
      </c>
      <c r="V43" s="362"/>
      <c r="W43" s="363"/>
      <c r="X43" s="361">
        <v>133</v>
      </c>
      <c r="Y43" s="362"/>
      <c r="Z43" s="363"/>
      <c r="AA43" s="361">
        <v>133</v>
      </c>
      <c r="AB43" s="362"/>
      <c r="AC43" s="363"/>
      <c r="AD43" s="361">
        <v>133</v>
      </c>
      <c r="AE43" s="362"/>
      <c r="AF43" s="363"/>
      <c r="AG43" s="361">
        <v>140</v>
      </c>
      <c r="AH43" s="362"/>
      <c r="AI43" s="363"/>
      <c r="AJ43" s="280">
        <f t="shared" si="4"/>
        <v>1657</v>
      </c>
      <c r="AK43" s="280"/>
      <c r="AL43" s="364">
        <f>ROUNDUP(AJ43/$AJ$47,1)</f>
        <v>7</v>
      </c>
      <c r="AM43" s="352"/>
      <c r="AN43" s="353"/>
      <c r="AO43"/>
      <c r="AP43"/>
      <c r="AQ43"/>
    </row>
    <row r="44" spans="1:43" s="118" customFormat="1" ht="20.100000000000001" customHeight="1" x14ac:dyDescent="0.45">
      <c r="A44" s="125"/>
      <c r="B44" s="342" t="s">
        <v>293</v>
      </c>
      <c r="C44" s="343"/>
      <c r="D44" s="69">
        <v>40</v>
      </c>
      <c r="E44" s="69">
        <v>31</v>
      </c>
      <c r="F44" s="361">
        <v>40</v>
      </c>
      <c r="G44" s="362"/>
      <c r="H44" s="363"/>
      <c r="I44" s="361">
        <v>47</v>
      </c>
      <c r="J44" s="362"/>
      <c r="K44" s="363"/>
      <c r="L44" s="361">
        <v>47</v>
      </c>
      <c r="M44" s="362"/>
      <c r="N44" s="363"/>
      <c r="O44" s="361">
        <v>33</v>
      </c>
      <c r="P44" s="362"/>
      <c r="Q44" s="363"/>
      <c r="R44" s="361">
        <v>40</v>
      </c>
      <c r="S44" s="362"/>
      <c r="T44" s="363"/>
      <c r="U44" s="361">
        <v>40</v>
      </c>
      <c r="V44" s="362"/>
      <c r="W44" s="363"/>
      <c r="X44" s="361">
        <v>33</v>
      </c>
      <c r="Y44" s="362"/>
      <c r="Z44" s="363"/>
      <c r="AA44" s="361">
        <v>33</v>
      </c>
      <c r="AB44" s="362"/>
      <c r="AC44" s="363"/>
      <c r="AD44" s="361">
        <v>33</v>
      </c>
      <c r="AE44" s="362"/>
      <c r="AF44" s="363"/>
      <c r="AG44" s="361">
        <v>40</v>
      </c>
      <c r="AH44" s="362"/>
      <c r="AI44" s="363"/>
      <c r="AJ44" s="280">
        <f t="shared" si="4"/>
        <v>457</v>
      </c>
      <c r="AK44" s="280"/>
      <c r="AL44" s="365"/>
      <c r="AM44" s="354">
        <f>ROUNDUP($AJ$44/$AJ$47,1)</f>
        <v>2</v>
      </c>
      <c r="AN44" s="355"/>
      <c r="AO44" s="117"/>
      <c r="AP44" s="117"/>
      <c r="AQ44" s="117"/>
    </row>
    <row r="45" spans="1:43" ht="20.100000000000001" customHeight="1" x14ac:dyDescent="0.45">
      <c r="A45" s="341" t="s">
        <v>223</v>
      </c>
      <c r="B45" s="288"/>
      <c r="C45" s="289"/>
      <c r="D45" s="69">
        <v>1400</v>
      </c>
      <c r="E45" s="69">
        <v>1310</v>
      </c>
      <c r="F45" s="361">
        <v>1400</v>
      </c>
      <c r="G45" s="362"/>
      <c r="H45" s="363"/>
      <c r="I45" s="361">
        <v>1470</v>
      </c>
      <c r="J45" s="362"/>
      <c r="K45" s="363"/>
      <c r="L45" s="361">
        <v>1470</v>
      </c>
      <c r="M45" s="362"/>
      <c r="N45" s="363"/>
      <c r="O45" s="361">
        <v>1330</v>
      </c>
      <c r="P45" s="362"/>
      <c r="Q45" s="363"/>
      <c r="R45" s="361">
        <v>1400</v>
      </c>
      <c r="S45" s="362"/>
      <c r="T45" s="363"/>
      <c r="U45" s="361">
        <v>1400</v>
      </c>
      <c r="V45" s="362"/>
      <c r="W45" s="363"/>
      <c r="X45" s="361">
        <v>1330</v>
      </c>
      <c r="Y45" s="362"/>
      <c r="Z45" s="363"/>
      <c r="AA45" s="361">
        <v>1330</v>
      </c>
      <c r="AB45" s="362"/>
      <c r="AC45" s="363"/>
      <c r="AD45" s="361">
        <v>1330</v>
      </c>
      <c r="AE45" s="362"/>
      <c r="AF45" s="363"/>
      <c r="AG45" s="361">
        <v>1400</v>
      </c>
      <c r="AH45" s="362"/>
      <c r="AI45" s="363"/>
      <c r="AJ45" s="280">
        <f t="shared" si="4"/>
        <v>16570</v>
      </c>
      <c r="AK45" s="280"/>
      <c r="AL45" s="364">
        <f>ROUNDUP(AJ45/$AJ$47,1)</f>
        <v>70</v>
      </c>
      <c r="AM45" s="352"/>
      <c r="AN45" s="353"/>
      <c r="AO45"/>
      <c r="AP45"/>
      <c r="AQ45"/>
    </row>
    <row r="46" spans="1:43" s="118" customFormat="1" ht="20.100000000000001" customHeight="1" x14ac:dyDescent="0.45">
      <c r="A46" s="124"/>
      <c r="B46" s="342" t="s">
        <v>293</v>
      </c>
      <c r="C46" s="343"/>
      <c r="D46" s="69">
        <v>400</v>
      </c>
      <c r="E46" s="69">
        <v>310</v>
      </c>
      <c r="F46" s="361">
        <v>400</v>
      </c>
      <c r="G46" s="362"/>
      <c r="H46" s="363"/>
      <c r="I46" s="361">
        <v>470</v>
      </c>
      <c r="J46" s="362"/>
      <c r="K46" s="363"/>
      <c r="L46" s="361">
        <v>470</v>
      </c>
      <c r="M46" s="362"/>
      <c r="N46" s="363"/>
      <c r="O46" s="361">
        <v>330</v>
      </c>
      <c r="P46" s="362"/>
      <c r="Q46" s="363"/>
      <c r="R46" s="361">
        <v>400</v>
      </c>
      <c r="S46" s="362"/>
      <c r="T46" s="363"/>
      <c r="U46" s="361">
        <v>400</v>
      </c>
      <c r="V46" s="362"/>
      <c r="W46" s="363"/>
      <c r="X46" s="361">
        <v>330</v>
      </c>
      <c r="Y46" s="362"/>
      <c r="Z46" s="363"/>
      <c r="AA46" s="361">
        <v>330</v>
      </c>
      <c r="AB46" s="362"/>
      <c r="AC46" s="363"/>
      <c r="AD46" s="361">
        <v>330</v>
      </c>
      <c r="AE46" s="362"/>
      <c r="AF46" s="363"/>
      <c r="AG46" s="361">
        <v>400</v>
      </c>
      <c r="AH46" s="362"/>
      <c r="AI46" s="363"/>
      <c r="AJ46" s="280">
        <f t="shared" si="4"/>
        <v>4570</v>
      </c>
      <c r="AK46" s="280"/>
      <c r="AL46" s="365"/>
      <c r="AM46" s="354">
        <f>ROUNDUP($AJ$46/$AJ$47,1)</f>
        <v>19.3</v>
      </c>
      <c r="AN46" s="355"/>
      <c r="AO46" s="117"/>
      <c r="AP46" s="117"/>
      <c r="AQ46" s="117"/>
    </row>
    <row r="47" spans="1:43" ht="20.100000000000001" customHeight="1" x14ac:dyDescent="0.45">
      <c r="A47" s="331" t="s">
        <v>209</v>
      </c>
      <c r="B47" s="331"/>
      <c r="C47" s="331"/>
      <c r="D47" s="69">
        <v>20</v>
      </c>
      <c r="E47" s="69">
        <v>19</v>
      </c>
      <c r="F47" s="332">
        <v>20</v>
      </c>
      <c r="G47" s="332"/>
      <c r="H47" s="332"/>
      <c r="I47" s="332">
        <v>21</v>
      </c>
      <c r="J47" s="332"/>
      <c r="K47" s="332"/>
      <c r="L47" s="332">
        <v>21</v>
      </c>
      <c r="M47" s="332"/>
      <c r="N47" s="332"/>
      <c r="O47" s="332">
        <v>19</v>
      </c>
      <c r="P47" s="332"/>
      <c r="Q47" s="332"/>
      <c r="R47" s="332">
        <v>20</v>
      </c>
      <c r="S47" s="332"/>
      <c r="T47" s="332"/>
      <c r="U47" s="332">
        <v>20</v>
      </c>
      <c r="V47" s="332"/>
      <c r="W47" s="332"/>
      <c r="X47" s="332">
        <v>19</v>
      </c>
      <c r="Y47" s="332"/>
      <c r="Z47" s="332"/>
      <c r="AA47" s="332">
        <v>19</v>
      </c>
      <c r="AB47" s="332"/>
      <c r="AC47" s="332"/>
      <c r="AD47" s="332">
        <v>19</v>
      </c>
      <c r="AE47" s="332"/>
      <c r="AF47" s="332"/>
      <c r="AG47" s="332">
        <v>20</v>
      </c>
      <c r="AH47" s="332"/>
      <c r="AI47" s="332"/>
      <c r="AJ47" s="280">
        <f>+SUM(D47:AI47)</f>
        <v>237</v>
      </c>
      <c r="AK47" s="280"/>
      <c r="AL47" s="107"/>
      <c r="AM47" s="352"/>
      <c r="AN47" s="353"/>
      <c r="AO47"/>
      <c r="AP47"/>
      <c r="AQ47"/>
    </row>
    <row r="48" spans="1:43" ht="5.0999999999999996" customHeight="1" x14ac:dyDescent="0.45">
      <c r="A48" s="86"/>
      <c r="B48" s="86"/>
      <c r="C48" s="86"/>
      <c r="D48" s="126"/>
      <c r="E48" s="126"/>
      <c r="F48" s="126"/>
      <c r="G48" s="126"/>
      <c r="H48" s="126"/>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106"/>
      <c r="AK48" s="60"/>
      <c r="AL48" s="67"/>
      <c r="AM48" s="67"/>
      <c r="AN48" s="62"/>
    </row>
    <row r="49" spans="1:40" ht="18" customHeight="1" x14ac:dyDescent="0.45">
      <c r="A49" s="68" t="s">
        <v>210</v>
      </c>
      <c r="B49" s="60"/>
      <c r="D49" s="60"/>
      <c r="E49" s="60"/>
      <c r="F49" s="60"/>
      <c r="G49" s="60"/>
      <c r="H49" s="60"/>
      <c r="I49" s="60"/>
      <c r="J49" s="60"/>
      <c r="K49" s="60"/>
      <c r="L49" s="60"/>
      <c r="M49" s="60"/>
      <c r="N49" s="60"/>
      <c r="O49" s="60"/>
      <c r="P49" s="60"/>
      <c r="Q49" s="60"/>
      <c r="R49" s="60"/>
      <c r="S49" s="60"/>
      <c r="T49" s="60"/>
      <c r="U49" s="60"/>
      <c r="V49" s="60"/>
      <c r="W49" s="67"/>
      <c r="X49" s="60"/>
      <c r="Y49" s="60"/>
      <c r="Z49" s="60"/>
      <c r="AA49" s="60"/>
      <c r="AB49" s="60"/>
      <c r="AC49" s="60"/>
      <c r="AD49" s="60"/>
      <c r="AE49" s="60"/>
      <c r="AF49" s="60"/>
      <c r="AG49" s="60"/>
      <c r="AH49" s="60"/>
      <c r="AI49" s="60"/>
      <c r="AJ49" s="106"/>
      <c r="AK49" s="60"/>
      <c r="AL49" s="67"/>
      <c r="AM49" s="67"/>
      <c r="AN49" s="62"/>
    </row>
    <row r="50" spans="1:40" ht="45" customHeight="1" x14ac:dyDescent="0.45">
      <c r="A50" s="267" t="s">
        <v>202</v>
      </c>
      <c r="B50" s="267"/>
      <c r="C50" s="267" t="s">
        <v>115</v>
      </c>
      <c r="D50" s="267"/>
      <c r="E50" s="266" t="s">
        <v>127</v>
      </c>
      <c r="F50" s="266"/>
      <c r="G50" s="266"/>
      <c r="H50" s="266"/>
      <c r="I50" s="309" t="s">
        <v>215</v>
      </c>
      <c r="J50" s="310"/>
      <c r="K50" s="310"/>
      <c r="L50" s="310"/>
      <c r="M50" s="310"/>
      <c r="N50" s="317"/>
      <c r="O50" s="309" t="s">
        <v>310</v>
      </c>
      <c r="P50" s="310"/>
      <c r="Q50" s="310"/>
      <c r="R50" s="310"/>
      <c r="S50" s="310"/>
      <c r="T50" s="317"/>
      <c r="U50"/>
      <c r="W50" s="67"/>
      <c r="X50" s="60"/>
      <c r="Y50" s="60"/>
      <c r="Z50" s="60"/>
      <c r="AA50" s="60"/>
      <c r="AB50" s="60"/>
      <c r="AC50" s="60"/>
      <c r="AD50" s="60"/>
      <c r="AE50" s="60"/>
      <c r="AF50" s="60"/>
      <c r="AG50" s="60"/>
      <c r="AH50" s="60"/>
      <c r="AI50" s="60"/>
      <c r="AJ50" s="106"/>
      <c r="AK50" s="60"/>
      <c r="AL50" s="67"/>
      <c r="AM50" s="67"/>
      <c r="AN50" s="62"/>
    </row>
    <row r="51" spans="1:40" ht="18" customHeight="1" x14ac:dyDescent="0.45">
      <c r="A51" s="266" t="s">
        <v>213</v>
      </c>
      <c r="B51" s="266"/>
      <c r="C51" s="330">
        <f>ROUNDDOWN(IF(AL37&lt;=30,1,1+ROUNDUP((AL37-30)/30,0)),1)</f>
        <v>4</v>
      </c>
      <c r="D51" s="330"/>
      <c r="E51" s="330">
        <f>ROUNDDOWN(AL37/5,1)</f>
        <v>18.399999999999999</v>
      </c>
      <c r="F51" s="330"/>
      <c r="G51" s="330"/>
      <c r="H51" s="330"/>
      <c r="I51" s="359">
        <f>ROUNDDOWN($AL$40/9,1)+ROUNDDOWN(($AL$41-$AM$42)/6,1)+ROUNDDOWN($AM$42/12,1)+ROUNDDOWN(($AL$43-$AM$44)/4,1)+ROUNDDOWN($AM$44/8,1)+ROUNDDOWN(($AL$45-$AM$46)/2.5,1)+ROUNDDOWN($AM$46/5,1)</f>
        <v>26.400000000000002</v>
      </c>
      <c r="J51" s="344"/>
      <c r="K51" s="344"/>
      <c r="L51" s="344"/>
      <c r="M51" s="344"/>
      <c r="N51" s="344"/>
      <c r="O51" s="360">
        <v>1</v>
      </c>
      <c r="P51" s="360"/>
      <c r="Q51" s="360"/>
      <c r="R51" s="360"/>
      <c r="S51" s="360"/>
      <c r="T51" s="360"/>
      <c r="U51"/>
      <c r="W51" s="67"/>
      <c r="X51" s="60"/>
      <c r="Y51" s="60"/>
      <c r="Z51" s="60"/>
      <c r="AA51" s="60"/>
      <c r="AB51" s="60"/>
      <c r="AC51" s="60"/>
      <c r="AD51" s="60"/>
      <c r="AE51" s="60"/>
      <c r="AF51" s="60"/>
      <c r="AG51" s="60"/>
      <c r="AH51" s="60"/>
      <c r="AI51" s="60"/>
      <c r="AJ51" s="106"/>
      <c r="AK51" s="60"/>
      <c r="AL51" s="67"/>
      <c r="AM51" s="67"/>
      <c r="AN51" s="62"/>
    </row>
    <row r="52" spans="1:40" ht="5.0999999999999996" customHeight="1" x14ac:dyDescent="0.45">
      <c r="A52" s="86"/>
      <c r="B52" s="86"/>
      <c r="C52" s="86"/>
      <c r="D52" s="86"/>
      <c r="E52" s="86"/>
      <c r="F52" s="86"/>
      <c r="G52" s="86"/>
      <c r="H52" s="86"/>
      <c r="I52" s="86"/>
      <c r="J52" s="60"/>
      <c r="K52" s="60"/>
      <c r="L52" s="60"/>
      <c r="M52" s="106"/>
      <c r="N52" s="60"/>
      <c r="O52" s="60"/>
      <c r="P52" s="60"/>
      <c r="Q52"/>
      <c r="W52" s="67"/>
      <c r="X52" s="60"/>
      <c r="Y52" s="60"/>
      <c r="Z52" s="60"/>
      <c r="AA52" s="60"/>
      <c r="AB52" s="60"/>
      <c r="AC52" s="60"/>
      <c r="AD52" s="60"/>
      <c r="AE52" s="60"/>
      <c r="AF52" s="60"/>
      <c r="AG52" s="60"/>
      <c r="AH52" s="60"/>
      <c r="AI52" s="60"/>
      <c r="AJ52" s="106"/>
      <c r="AK52" s="60"/>
      <c r="AL52" s="67"/>
      <c r="AM52" s="67"/>
      <c r="AN52" s="62"/>
    </row>
    <row r="53" spans="1:40" ht="21" customHeight="1" x14ac:dyDescent="0.45">
      <c r="A53" s="68" t="s">
        <v>214</v>
      </c>
      <c r="B53" s="59"/>
      <c r="C53" s="63"/>
      <c r="D53" s="63"/>
      <c r="E53" s="63"/>
      <c r="F53" s="63"/>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row>
    <row r="54" spans="1:40" ht="24.9" customHeight="1" x14ac:dyDescent="0.45">
      <c r="A54" s="62"/>
      <c r="B54" s="67"/>
      <c r="C54" s="309" t="str">
        <f>IF(VLOOKUP($AK$1,選択肢!$A$1:$J$31,C59,FALSE)=0,"-",VLOOKUP($AK$1,選択肢!$A$1:$J$31,C59,FALSE))</f>
        <v>管理者</v>
      </c>
      <c r="D54" s="310"/>
      <c r="E54" s="316" t="str">
        <f>IF(VLOOKUP($AK$1,選択肢!$A$1:$J$31,E59,FALSE)=0,"-",VLOOKUP($AK$1,選択肢!$A$1:$J$31,E59,FALSE))</f>
        <v>サービス管理責任者</v>
      </c>
      <c r="F54" s="316"/>
      <c r="G54" s="316"/>
      <c r="H54" s="316"/>
      <c r="I54" s="309" t="str">
        <f>IF(VLOOKUP($AK$1,選択肢!$A$1:$J$31,I59,FALSE)=0,"-",VLOOKUP($AK$1,選択肢!$A$1:$J$31,I59,FALSE))</f>
        <v>世話人</v>
      </c>
      <c r="J54" s="310"/>
      <c r="K54" s="310"/>
      <c r="L54" s="310"/>
      <c r="M54" s="310"/>
      <c r="N54" s="317"/>
      <c r="O54" s="309" t="str">
        <f>IF(VLOOKUP($AK$1,選択肢!$A$1:$J$31,O59,FALSE)=0,"-",VLOOKUP($AK$1,選択肢!$A$1:$J$31,O59,FALSE))</f>
        <v>生活支援員</v>
      </c>
      <c r="P54" s="310"/>
      <c r="Q54" s="310"/>
      <c r="R54" s="310"/>
      <c r="S54" s="310"/>
      <c r="T54" s="317"/>
      <c r="U54" s="309" t="str">
        <f>IF(VLOOKUP($AK$1,選択肢!$A$1:$J$31,U59,FALSE)=0,"-",VLOOKUP($AK$1,選択肢!$A$1:$J$31,U59,FALSE))</f>
        <v>夜間支援従事者</v>
      </c>
      <c r="V54" s="310"/>
      <c r="W54" s="310"/>
      <c r="X54" s="310"/>
      <c r="Y54" s="310"/>
      <c r="Z54" s="317"/>
      <c r="AA54" s="309" t="str">
        <f>IF(VLOOKUP($AK$1,選択肢!$A$1:$J$31,AA59,FALSE)=0,"-",VLOOKUP($AK$1,選択肢!$A$1:$J$31,AA59,FALSE))</f>
        <v>その他職員</v>
      </c>
      <c r="AB54" s="310"/>
      <c r="AC54" s="310"/>
      <c r="AD54" s="310"/>
      <c r="AE54" s="310"/>
      <c r="AF54" s="317"/>
      <c r="AG54" s="316" t="str">
        <f>IF(VLOOKUP($AK$1,選択肢!$A$1:$J$31,AG59,FALSE)=0,"-",VLOOKUP($AK$1,選択肢!$A$1:$J$31,AG59,FALSE))</f>
        <v>-</v>
      </c>
      <c r="AH54" s="316"/>
      <c r="AI54" s="316"/>
      <c r="AJ54" s="316"/>
      <c r="AK54" s="316"/>
      <c r="AL54" s="316" t="str">
        <f>IF(VLOOKUP($AK$1,選択肢!$A$1:$J$31,AL59,FALSE)=0,"-",VLOOKUP($AK$1,選択肢!$A$1:$J$31,AL59,FALSE))</f>
        <v>-</v>
      </c>
      <c r="AM54" s="316"/>
      <c r="AN54" s="62"/>
    </row>
    <row r="55" spans="1:40" ht="18" customHeight="1" x14ac:dyDescent="0.45">
      <c r="A55" s="62"/>
      <c r="B55" s="67"/>
      <c r="C55" s="102" t="s">
        <v>56</v>
      </c>
      <c r="D55" s="102" t="s">
        <v>57</v>
      </c>
      <c r="E55" s="101" t="s">
        <v>56</v>
      </c>
      <c r="F55" s="315" t="s">
        <v>57</v>
      </c>
      <c r="G55" s="315"/>
      <c r="H55" s="315"/>
      <c r="I55" s="312" t="s">
        <v>56</v>
      </c>
      <c r="J55" s="313"/>
      <c r="K55" s="314"/>
      <c r="L55" s="312" t="s">
        <v>57</v>
      </c>
      <c r="M55" s="313"/>
      <c r="N55" s="314"/>
      <c r="O55" s="312" t="s">
        <v>56</v>
      </c>
      <c r="P55" s="313"/>
      <c r="Q55" s="314"/>
      <c r="R55" s="312" t="s">
        <v>57</v>
      </c>
      <c r="S55" s="313"/>
      <c r="T55" s="314"/>
      <c r="U55" s="312" t="s">
        <v>56</v>
      </c>
      <c r="V55" s="313"/>
      <c r="W55" s="314"/>
      <c r="X55" s="312" t="s">
        <v>57</v>
      </c>
      <c r="Y55" s="313"/>
      <c r="Z55" s="314"/>
      <c r="AA55" s="312" t="s">
        <v>56</v>
      </c>
      <c r="AB55" s="313"/>
      <c r="AC55" s="314"/>
      <c r="AD55" s="312" t="s">
        <v>57</v>
      </c>
      <c r="AE55" s="313"/>
      <c r="AF55" s="314"/>
      <c r="AG55" s="312" t="s">
        <v>56</v>
      </c>
      <c r="AH55" s="313"/>
      <c r="AI55" s="314"/>
      <c r="AJ55" s="312" t="s">
        <v>57</v>
      </c>
      <c r="AK55" s="314"/>
      <c r="AL55" s="101" t="s">
        <v>19</v>
      </c>
      <c r="AM55" s="101" t="s">
        <v>18</v>
      </c>
      <c r="AN55" s="62"/>
    </row>
    <row r="56" spans="1:40" ht="18" customHeight="1" x14ac:dyDescent="0.45">
      <c r="A56" s="62"/>
      <c r="B56" s="75" t="s">
        <v>108</v>
      </c>
      <c r="C56" s="101">
        <f>COUNTIFS($B$11:$B$30,C$54,$C$11:$C$30,"A",$E$11:$E$30,"*")</f>
        <v>0</v>
      </c>
      <c r="D56" s="101">
        <f>COUNTIFS($B$11:$B$30,C$54,$C$11:$C$30,"B",$E$11:$E$30,"*")</f>
        <v>0</v>
      </c>
      <c r="E56" s="101">
        <f>COUNTIFS($B$11:$B$30,E$54,$C$11:$C$30,"A",$E$11:$E$30,"*")</f>
        <v>0</v>
      </c>
      <c r="F56" s="312">
        <f>COUNTIFS($B$11:$B$30,E$54,$C$11:$C$30,"B",$E$11:$E$30,"*")</f>
        <v>1</v>
      </c>
      <c r="G56" s="313"/>
      <c r="H56" s="314"/>
      <c r="I56" s="312">
        <f>COUNTIFS($B$11:$B$30,I$54,$C$11:$C$30,"A",$E$11:$E$30,"*")</f>
        <v>0</v>
      </c>
      <c r="J56" s="313"/>
      <c r="K56" s="314"/>
      <c r="L56" s="312">
        <f>COUNTIFS($B$11:$B$30,I$54,$C$11:$C$30,"B",$E$11:$E$30,"*")</f>
        <v>0</v>
      </c>
      <c r="M56" s="313"/>
      <c r="N56" s="314"/>
      <c r="O56" s="312">
        <f>COUNTIFS($B$11:$B$30,O$54,$C$11:$C$30,"A",$E$11:$E$30,"*")</f>
        <v>0</v>
      </c>
      <c r="P56" s="313"/>
      <c r="Q56" s="314"/>
      <c r="R56" s="312">
        <f>COUNTIFS($B$11:$B$30,O$54,$C$11:$C$30,"B",$E$11:$E$30,"*")</f>
        <v>0</v>
      </c>
      <c r="S56" s="313"/>
      <c r="T56" s="314"/>
      <c r="U56" s="312">
        <f>COUNTIFS($B$11:$B$30,U$54,$C$11:$C$30,"A",$E$11:$E$30,"*")</f>
        <v>1</v>
      </c>
      <c r="V56" s="313"/>
      <c r="W56" s="314"/>
      <c r="X56" s="312">
        <f>COUNTIFS($B$11:$B$30,U$54,$C$11:$C$30,"B",$E$11:$E$30,"*")</f>
        <v>0</v>
      </c>
      <c r="Y56" s="313"/>
      <c r="Z56" s="314"/>
      <c r="AA56" s="312">
        <f>COUNTIFS($B$11:$B$30,AA$54,$C$11:$C$30,"A",$E$11:$E$30,"*")</f>
        <v>0</v>
      </c>
      <c r="AB56" s="313"/>
      <c r="AC56" s="314"/>
      <c r="AD56" s="312">
        <f>COUNTIFS($B$11:$B$30,AA$54,$C$11:$C$30,"B",$E$11:$E$30,"*")</f>
        <v>0</v>
      </c>
      <c r="AE56" s="313"/>
      <c r="AF56" s="314"/>
      <c r="AG56" s="312">
        <f>COUNTIFS($B$11:$B$30,AG$54,$C$11:$C$30,"A",$E$11:$E$30,"*")</f>
        <v>0</v>
      </c>
      <c r="AH56" s="313"/>
      <c r="AI56" s="314"/>
      <c r="AJ56" s="312">
        <f>COUNTIFS($B$11:$B$30,AG$54,$C$11:$C$30,"B",$E$11:$E$30,"*")</f>
        <v>0</v>
      </c>
      <c r="AK56" s="314"/>
      <c r="AL56" s="101">
        <f>COUNTIFS($B$11:$B$30,AL$54,$C$11:$C$30,"A",$E$11:$E$30,"*")</f>
        <v>0</v>
      </c>
      <c r="AM56" s="101">
        <f>COUNTIFS($B$11:$B$30,AL$54,$C$11:$C$30,"B",$E$11:$E$30,"*")</f>
        <v>0</v>
      </c>
      <c r="AN56" s="62"/>
    </row>
    <row r="57" spans="1:40" ht="18" customHeight="1" x14ac:dyDescent="0.45">
      <c r="A57" s="62"/>
      <c r="B57" s="82" t="s">
        <v>109</v>
      </c>
      <c r="C57" s="113"/>
      <c r="D57" s="113"/>
      <c r="E57" s="101">
        <f>COUNTIFS($B$11:$B$30,E$54,$C$11:$C$30,"C",$E$11:$E$30,"*")</f>
        <v>1</v>
      </c>
      <c r="F57" s="312">
        <f>COUNTIFS($B$11:$B$30,E$54,$C$11:$C$30,"D",$E$11:$E$30,"*")</f>
        <v>1</v>
      </c>
      <c r="G57" s="313"/>
      <c r="H57" s="314"/>
      <c r="I57" s="312">
        <f>COUNTIFS($B$11:$B$30,I$54,$C$11:$C$30,"C",$E$11:$E$30,"*")</f>
        <v>0</v>
      </c>
      <c r="J57" s="313"/>
      <c r="K57" s="314"/>
      <c r="L57" s="312">
        <f>COUNTIFS($B$11:$B$30,I$54,$C$11:$C$30,"D",$E$11:$E$30,"*")</f>
        <v>0</v>
      </c>
      <c r="M57" s="313"/>
      <c r="N57" s="314"/>
      <c r="O57" s="312">
        <f>COUNTIFS($B$11:$B$30,O$54,$C$11:$C$30,"C",$E$11:$E$30,"*")</f>
        <v>0</v>
      </c>
      <c r="P57" s="313"/>
      <c r="Q57" s="314"/>
      <c r="R57" s="312">
        <f>COUNTIFS($B$11:$B$30,O$54,$C$11:$C$30,"D",$E$11:$E$30,"*")</f>
        <v>0</v>
      </c>
      <c r="S57" s="313"/>
      <c r="T57" s="314"/>
      <c r="U57" s="312">
        <f>COUNTIFS($B$11:$B$30,U$54,$C$11:$C$30,"C",$E$11:$E$30,"*")</f>
        <v>0</v>
      </c>
      <c r="V57" s="313"/>
      <c r="W57" s="314"/>
      <c r="X57" s="312">
        <f>COUNTIFS($B$11:$B$30,U$54,$C$11:$C$30,"D",$E$11:$E$30,"*")</f>
        <v>0</v>
      </c>
      <c r="Y57" s="313"/>
      <c r="Z57" s="314"/>
      <c r="AA57" s="312">
        <f>COUNTIFS($B$11:$B$30,AA$54,$C$11:$C$30,"C",$E$11:$E$30,"*")</f>
        <v>0</v>
      </c>
      <c r="AB57" s="313"/>
      <c r="AC57" s="314"/>
      <c r="AD57" s="312">
        <f>COUNTIFS($B$11:$B$30,AA$54,$C$11:$C$30,"D",$E$11:$E$30,"*")</f>
        <v>0</v>
      </c>
      <c r="AE57" s="313"/>
      <c r="AF57" s="314"/>
      <c r="AG57" s="312">
        <f>COUNTIFS($B$11:$B$30,AG$54,$C$11:$C$30,"C",$E$11:$E$30,"*")</f>
        <v>0</v>
      </c>
      <c r="AH57" s="313"/>
      <c r="AI57" s="314"/>
      <c r="AJ57" s="312">
        <f>COUNTIFS($B$11:$B$30,AG$54,$C$11:$C$30,"D",$E$11:$E$30,"*")</f>
        <v>0</v>
      </c>
      <c r="AK57" s="314"/>
      <c r="AL57" s="101">
        <f>COUNTIFS($B$11:$B$30,AL$54,$C$11:$C$30,"C",$E$11:$E$30,"*")</f>
        <v>0</v>
      </c>
      <c r="AM57" s="101">
        <f>COUNTIFS($B$11:$B$30,AL$54,$C$11:$C$30,"D",$E$11:$E$30,"*")</f>
        <v>0</v>
      </c>
      <c r="AN57" s="62"/>
    </row>
    <row r="58" spans="1:40" ht="24.9" customHeight="1" x14ac:dyDescent="0.45">
      <c r="A58" s="62"/>
      <c r="B58" s="82" t="s">
        <v>201</v>
      </c>
      <c r="C58" s="345"/>
      <c r="D58" s="346"/>
      <c r="E58" s="309">
        <f>IF($AK$3="４週",SUMIFS($AK$11:$AK$30,$B$11:$B$30,E54)/4/$AH$5,IF($AK$3="歴月",SUMIFS($AK$11:$AK$30,$B$11:$B$30,E54)/$AL$5,"記載する期間を選択してください"))</f>
        <v>0</v>
      </c>
      <c r="F58" s="310"/>
      <c r="G58" s="310"/>
      <c r="H58" s="317"/>
      <c r="I58" s="309">
        <f>IF($AK$3="４週",SUMIFS($AK$11:$AK$30,$B$11:$B$30,I54)/4/$AH$5,IF($AK$3="歴月",SUMIFS($AK$11:$AK$30,$B$11:$B$30,I54)/$AL$5,"記載する期間を選択してください"))</f>
        <v>0</v>
      </c>
      <c r="J58" s="310"/>
      <c r="K58" s="310"/>
      <c r="L58" s="310"/>
      <c r="M58" s="310"/>
      <c r="N58" s="317"/>
      <c r="O58" s="309">
        <f>IF($AK$3="４週",SUMIFS($AK$11:$AK$30,$B$11:$B$30,O54)/4/$AH$5,IF($AK$3="歴月",SUMIFS($AK$11:$AK$30,$B$11:$B$30,O54)/$AL$5,"記載する期間を選択してください"))</f>
        <v>0</v>
      </c>
      <c r="P58" s="310"/>
      <c r="Q58" s="310"/>
      <c r="R58" s="310"/>
      <c r="S58" s="310"/>
      <c r="T58" s="317"/>
      <c r="U58" s="356"/>
      <c r="V58" s="357"/>
      <c r="W58" s="357"/>
      <c r="X58" s="357"/>
      <c r="Y58" s="357"/>
      <c r="Z58" s="358"/>
      <c r="AA58" s="309">
        <f>IF($AK$3="４週",SUMIFS($AK$11:$AK$30,$B$11:$B$30,AA54)/4/$AH$5,IF($AK$3="歴月",SUMIFS($AK$11:$AK$30,$B$11:$B$30,AA54)/$AL$5,"記載する期間を選択してください"))</f>
        <v>0</v>
      </c>
      <c r="AB58" s="310"/>
      <c r="AC58" s="310"/>
      <c r="AD58" s="310"/>
      <c r="AE58" s="310"/>
      <c r="AF58" s="317"/>
      <c r="AG58" s="309">
        <f>IF($AK$3="４週",SUMIFS($AK$11:$AK$30,$B$11:$B$30,AG54)/4/$AH$5,IF($AK$3="歴月",SUMIFS($AK$11:$AK$30,$B$11:$B$30,AG54)/$AL$5,"記載する期間を選択してください"))</f>
        <v>0</v>
      </c>
      <c r="AH58" s="310"/>
      <c r="AI58" s="310"/>
      <c r="AJ58" s="310"/>
      <c r="AK58" s="317"/>
      <c r="AL58" s="309">
        <f>IF($AK$3="４週",SUMIFS($AK$11:$AK$30,$B$11:$B$30,AL54)/4/$AH$5,IF($AK$3="歴月",SUMIFS($AK$11:$AK$30,$B$11:$B$30,AL54)/$AL$5,"記載する期間を選択してください"))</f>
        <v>0</v>
      </c>
      <c r="AM58" s="317"/>
      <c r="AN58" s="62"/>
    </row>
    <row r="59" spans="1:40" ht="5.0999999999999996" customHeight="1" x14ac:dyDescent="0.45">
      <c r="A59" s="62"/>
      <c r="B59" s="59"/>
      <c r="C59" s="78">
        <v>2</v>
      </c>
      <c r="D59" s="78"/>
      <c r="E59" s="78">
        <v>3</v>
      </c>
      <c r="F59" s="78"/>
      <c r="G59" s="78"/>
      <c r="H59" s="78"/>
      <c r="I59" s="78">
        <v>4</v>
      </c>
      <c r="J59" s="78"/>
      <c r="K59" s="78"/>
      <c r="L59" s="78"/>
      <c r="M59" s="78"/>
      <c r="N59" s="78"/>
      <c r="O59" s="78">
        <v>5</v>
      </c>
      <c r="P59" s="78"/>
      <c r="Q59" s="78"/>
      <c r="R59" s="78"/>
      <c r="S59" s="78"/>
      <c r="T59" s="78"/>
      <c r="U59" s="78">
        <v>6</v>
      </c>
      <c r="V59" s="78"/>
      <c r="W59" s="78"/>
      <c r="X59" s="78"/>
      <c r="Y59" s="78"/>
      <c r="Z59" s="78"/>
      <c r="AA59" s="78">
        <v>7</v>
      </c>
      <c r="AB59" s="78"/>
      <c r="AC59" s="78"/>
      <c r="AD59" s="78"/>
      <c r="AE59" s="78"/>
      <c r="AF59" s="78"/>
      <c r="AG59" s="78">
        <v>8</v>
      </c>
      <c r="AH59" s="78"/>
      <c r="AI59" s="78"/>
      <c r="AJ59" s="78"/>
      <c r="AK59" s="78"/>
      <c r="AL59" s="78">
        <v>9</v>
      </c>
      <c r="AM59" s="100"/>
      <c r="AN59" s="62"/>
    </row>
    <row r="60" spans="1:40" ht="15" customHeight="1" x14ac:dyDescent="0.45">
      <c r="A60" s="60" t="s">
        <v>166</v>
      </c>
      <c r="B60" s="91"/>
      <c r="C60" s="92"/>
      <c r="D60" s="92"/>
      <c r="E60" s="92"/>
      <c r="F60" s="93"/>
      <c r="G60" s="92"/>
      <c r="H60" s="78"/>
      <c r="I60" s="78"/>
      <c r="J60" s="78"/>
      <c r="K60" s="78"/>
      <c r="L60" s="78"/>
      <c r="M60" s="78"/>
      <c r="N60" s="78"/>
      <c r="O60" s="78"/>
      <c r="P60" s="78"/>
      <c r="Q60" s="78"/>
      <c r="R60" s="78">
        <v>6</v>
      </c>
      <c r="S60" s="78"/>
      <c r="T60" s="78"/>
      <c r="U60" s="78"/>
      <c r="V60" s="78"/>
      <c r="W60" s="78"/>
      <c r="X60" s="78">
        <v>7</v>
      </c>
      <c r="Y60" s="78"/>
      <c r="Z60" s="78"/>
      <c r="AA60" s="78"/>
      <c r="AB60" s="78"/>
      <c r="AC60" s="78"/>
      <c r="AD60" s="78">
        <v>8</v>
      </c>
      <c r="AE60" s="78"/>
      <c r="AF60" s="78"/>
      <c r="AG60" s="79"/>
      <c r="AH60" s="79"/>
      <c r="AI60" s="79"/>
      <c r="AJ60" s="79">
        <v>9</v>
      </c>
      <c r="AK60" s="77"/>
      <c r="AL60" s="77"/>
      <c r="AM60" s="62"/>
    </row>
    <row r="61" spans="1:40" s="60" customFormat="1" ht="15" customHeight="1" x14ac:dyDescent="0.45">
      <c r="A61" s="60" t="s">
        <v>167</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s="60" customFormat="1" ht="15" customHeight="1" x14ac:dyDescent="0.45">
      <c r="A62" s="60" t="s">
        <v>217</v>
      </c>
      <c r="B62" s="86"/>
      <c r="C62" s="86"/>
      <c r="D62" s="86"/>
      <c r="E62" s="86"/>
      <c r="F62" s="86"/>
      <c r="G62" s="86"/>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row>
    <row r="63" spans="1:40" s="60" customFormat="1" ht="15" customHeight="1" x14ac:dyDescent="0.45">
      <c r="A63" s="60" t="s">
        <v>168</v>
      </c>
      <c r="B63" s="86"/>
      <c r="C63" s="86"/>
      <c r="D63" s="86"/>
      <c r="E63" s="86"/>
      <c r="F63" s="86"/>
      <c r="G63" s="86"/>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row>
    <row r="64" spans="1:40" s="60" customFormat="1" ht="15" customHeight="1" x14ac:dyDescent="0.45">
      <c r="A64" s="60" t="s">
        <v>169</v>
      </c>
      <c r="B64" s="86"/>
      <c r="C64" s="86"/>
      <c r="D64" s="86"/>
      <c r="E64" s="86"/>
      <c r="F64" s="86"/>
      <c r="G64" s="86"/>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row>
    <row r="65" spans="1:7" ht="15" customHeight="1" x14ac:dyDescent="0.45">
      <c r="A65" s="60" t="s">
        <v>170</v>
      </c>
      <c r="B65" s="94"/>
      <c r="C65" s="60"/>
      <c r="D65" s="60"/>
      <c r="E65" s="60"/>
      <c r="F65" s="60"/>
      <c r="G65" s="60"/>
    </row>
    <row r="66" spans="1:7" ht="15" customHeight="1" x14ac:dyDescent="0.45">
      <c r="A66" s="60" t="s">
        <v>171</v>
      </c>
      <c r="B66" s="94"/>
      <c r="C66" s="60"/>
      <c r="D66" s="60"/>
      <c r="E66" s="60"/>
      <c r="F66" s="60"/>
      <c r="G66" s="60"/>
    </row>
    <row r="67" spans="1:7" ht="15" customHeight="1" x14ac:dyDescent="0.45">
      <c r="A67" s="60"/>
      <c r="B67" s="75" t="s">
        <v>172</v>
      </c>
      <c r="C67" s="267" t="s">
        <v>173</v>
      </c>
      <c r="D67" s="267"/>
      <c r="E67" s="267"/>
      <c r="F67" s="60"/>
      <c r="G67" s="60"/>
    </row>
    <row r="68" spans="1:7" ht="15" customHeight="1" x14ac:dyDescent="0.45">
      <c r="A68" s="60"/>
      <c r="B68" s="97" t="s">
        <v>190</v>
      </c>
      <c r="C68" s="280" t="s">
        <v>174</v>
      </c>
      <c r="D68" s="280"/>
      <c r="E68" s="280"/>
      <c r="F68" s="60"/>
      <c r="G68" s="60"/>
    </row>
    <row r="69" spans="1:7" ht="15" customHeight="1" x14ac:dyDescent="0.45">
      <c r="A69" s="60"/>
      <c r="B69" s="97" t="s">
        <v>191</v>
      </c>
      <c r="C69" s="280" t="s">
        <v>175</v>
      </c>
      <c r="D69" s="280"/>
      <c r="E69" s="280"/>
      <c r="F69" s="60"/>
      <c r="G69" s="60"/>
    </row>
    <row r="70" spans="1:7" ht="15" customHeight="1" x14ac:dyDescent="0.45">
      <c r="A70" s="60"/>
      <c r="B70" s="97" t="s">
        <v>192</v>
      </c>
      <c r="C70" s="280" t="s">
        <v>176</v>
      </c>
      <c r="D70" s="280"/>
      <c r="E70" s="280"/>
      <c r="F70" s="60"/>
      <c r="G70" s="60"/>
    </row>
    <row r="71" spans="1:7" ht="15" customHeight="1" x14ac:dyDescent="0.45">
      <c r="A71" s="60"/>
      <c r="B71" s="97" t="s">
        <v>193</v>
      </c>
      <c r="C71" s="280" t="s">
        <v>177</v>
      </c>
      <c r="D71" s="280"/>
      <c r="E71" s="280"/>
      <c r="F71" s="60"/>
      <c r="G71" s="60"/>
    </row>
    <row r="72" spans="1:7" ht="15" customHeight="1" x14ac:dyDescent="0.45">
      <c r="A72" s="60"/>
      <c r="B72" s="60" t="s">
        <v>178</v>
      </c>
      <c r="C72" s="60"/>
      <c r="D72" s="60"/>
      <c r="E72" s="60"/>
      <c r="F72" s="60"/>
      <c r="G72" s="60"/>
    </row>
    <row r="73" spans="1:7" ht="15" customHeight="1" x14ac:dyDescent="0.45">
      <c r="A73" s="60"/>
      <c r="B73" s="60" t="s">
        <v>195</v>
      </c>
      <c r="C73" s="60"/>
      <c r="D73" s="60"/>
      <c r="E73" s="60"/>
      <c r="F73" s="60"/>
      <c r="G73" s="60"/>
    </row>
    <row r="74" spans="1:7" ht="15" customHeight="1" x14ac:dyDescent="0.45">
      <c r="A74" s="60"/>
      <c r="B74" s="60" t="s">
        <v>179</v>
      </c>
      <c r="C74" s="60"/>
      <c r="D74" s="60"/>
      <c r="E74" s="60"/>
      <c r="F74" s="60"/>
      <c r="G74" s="60"/>
    </row>
    <row r="75" spans="1:7" ht="15" customHeight="1" x14ac:dyDescent="0.45">
      <c r="A75" s="60" t="s">
        <v>180</v>
      </c>
      <c r="B75" s="94"/>
      <c r="C75" s="60"/>
      <c r="D75" s="60"/>
      <c r="E75" s="60"/>
      <c r="F75" s="60"/>
      <c r="G75" s="60"/>
    </row>
    <row r="76" spans="1:7" ht="15" customHeight="1" x14ac:dyDescent="0.45">
      <c r="A76" s="60" t="s">
        <v>336</v>
      </c>
      <c r="B76" s="94"/>
      <c r="C76" s="60"/>
      <c r="D76" s="60"/>
      <c r="E76" s="60"/>
      <c r="F76" s="60"/>
      <c r="G76" s="60"/>
    </row>
    <row r="77" spans="1:7" ht="15" customHeight="1" x14ac:dyDescent="0.45">
      <c r="A77" s="60" t="s">
        <v>196</v>
      </c>
      <c r="B77" s="94"/>
      <c r="C77" s="60"/>
      <c r="D77" s="60"/>
      <c r="E77" s="60"/>
      <c r="F77" s="60"/>
      <c r="G77" s="60"/>
    </row>
    <row r="78" spans="1:7" ht="15" customHeight="1" x14ac:dyDescent="0.45">
      <c r="A78" s="60" t="s">
        <v>182</v>
      </c>
      <c r="B78" s="94"/>
      <c r="C78" s="60"/>
      <c r="D78" s="60"/>
      <c r="E78" s="60"/>
      <c r="F78" s="60"/>
      <c r="G78" s="60"/>
    </row>
    <row r="79" spans="1:7" ht="15" customHeight="1" x14ac:dyDescent="0.45">
      <c r="A79" s="60" t="s">
        <v>316</v>
      </c>
      <c r="B79" s="94"/>
      <c r="C79" s="60"/>
      <c r="D79" s="60"/>
      <c r="E79" s="60"/>
      <c r="F79" s="60"/>
      <c r="G79" s="60"/>
    </row>
    <row r="80" spans="1:7" ht="15" customHeight="1" x14ac:dyDescent="0.45">
      <c r="A80" s="60" t="s">
        <v>183</v>
      </c>
      <c r="B80" s="94"/>
      <c r="C80" s="60"/>
      <c r="D80" s="60"/>
      <c r="E80" s="60"/>
      <c r="F80" s="60"/>
      <c r="G80" s="60"/>
    </row>
    <row r="81" spans="1:7" ht="15" customHeight="1" x14ac:dyDescent="0.45">
      <c r="A81" s="60" t="s">
        <v>184</v>
      </c>
      <c r="B81" s="94"/>
      <c r="C81" s="60"/>
      <c r="D81" s="60"/>
      <c r="E81" s="60"/>
      <c r="F81" s="60"/>
      <c r="G81" s="60"/>
    </row>
    <row r="82" spans="1:7" ht="15" customHeight="1" x14ac:dyDescent="0.45">
      <c r="A82" s="60" t="s">
        <v>185</v>
      </c>
      <c r="B82" s="94"/>
      <c r="C82" s="60"/>
      <c r="D82" s="60"/>
      <c r="E82" s="60"/>
      <c r="F82" s="60"/>
      <c r="G82" s="60"/>
    </row>
    <row r="83" spans="1:7" ht="15" customHeight="1" x14ac:dyDescent="0.45">
      <c r="A83" s="60" t="s">
        <v>186</v>
      </c>
      <c r="B83" s="94"/>
      <c r="C83" s="60"/>
      <c r="D83" s="60"/>
      <c r="E83" s="60"/>
      <c r="F83" s="60"/>
      <c r="G83" s="60"/>
    </row>
    <row r="84" spans="1:7" ht="15" customHeight="1" x14ac:dyDescent="0.45">
      <c r="A84" s="60" t="s">
        <v>187</v>
      </c>
      <c r="B84" s="94"/>
      <c r="C84" s="60"/>
      <c r="D84" s="60"/>
      <c r="E84" s="60"/>
      <c r="F84" s="60"/>
      <c r="G84" s="60"/>
    </row>
    <row r="85" spans="1:7" ht="15" customHeight="1" x14ac:dyDescent="0.45">
      <c r="A85" s="60" t="s">
        <v>188</v>
      </c>
      <c r="B85" s="94"/>
      <c r="C85" s="60"/>
      <c r="D85" s="60"/>
      <c r="E85" s="60"/>
      <c r="F85" s="60"/>
      <c r="G85" s="60"/>
    </row>
    <row r="86" spans="1:7" ht="15" customHeight="1" x14ac:dyDescent="0.45">
      <c r="A86" s="60" t="s">
        <v>189</v>
      </c>
      <c r="B86" s="94"/>
      <c r="C86" s="60"/>
      <c r="D86" s="60"/>
      <c r="E86" s="60"/>
      <c r="F86" s="60"/>
      <c r="G86" s="60"/>
    </row>
    <row r="87" spans="1:7" ht="15" customHeight="1" x14ac:dyDescent="0.45">
      <c r="A87" s="60" t="s">
        <v>194</v>
      </c>
      <c r="B87" s="94"/>
      <c r="C87" s="60"/>
      <c r="D87" s="60"/>
      <c r="E87" s="60"/>
      <c r="F87" s="60"/>
      <c r="G87" s="60"/>
    </row>
  </sheetData>
  <mergeCells count="266">
    <mergeCell ref="AM38:AN38"/>
    <mergeCell ref="AM39:AN39"/>
    <mergeCell ref="AM40:AN40"/>
    <mergeCell ref="AM41:AN41"/>
    <mergeCell ref="AM43:AN43"/>
    <mergeCell ref="AM45:AN45"/>
    <mergeCell ref="AM47:AN47"/>
    <mergeCell ref="AM42:AN42"/>
    <mergeCell ref="AM44:AN44"/>
    <mergeCell ref="AM46:AN46"/>
    <mergeCell ref="AK1:AN1"/>
    <mergeCell ref="M2:P2"/>
    <mergeCell ref="Q2:R2"/>
    <mergeCell ref="S2:T2"/>
    <mergeCell ref="U2:V2"/>
    <mergeCell ref="AK2:AN2"/>
    <mergeCell ref="AM13:AN13"/>
    <mergeCell ref="AM14:AN14"/>
    <mergeCell ref="AM15:AN15"/>
    <mergeCell ref="AM16:AN16"/>
    <mergeCell ref="AK3:AN3"/>
    <mergeCell ref="AK4:AN4"/>
    <mergeCell ref="AH5:AJ5"/>
    <mergeCell ref="A7:A10"/>
    <mergeCell ref="B7:B10"/>
    <mergeCell ref="C7:C10"/>
    <mergeCell ref="D7:D10"/>
    <mergeCell ref="E7:E10"/>
    <mergeCell ref="F7:AJ7"/>
    <mergeCell ref="AK7:AK10"/>
    <mergeCell ref="AL7:AL10"/>
    <mergeCell ref="AM7:AN10"/>
    <mergeCell ref="F8:L8"/>
    <mergeCell ref="M8:S8"/>
    <mergeCell ref="T8:Z8"/>
    <mergeCell ref="AA8:AG8"/>
    <mergeCell ref="AH8:AJ8"/>
    <mergeCell ref="AM11:AN11"/>
    <mergeCell ref="AM12:AN12"/>
    <mergeCell ref="A31:E31"/>
    <mergeCell ref="AM31:AN32"/>
    <mergeCell ref="A32:E32"/>
    <mergeCell ref="A36:C36"/>
    <mergeCell ref="F36:H36"/>
    <mergeCell ref="I36:K36"/>
    <mergeCell ref="L36:N36"/>
    <mergeCell ref="O36:Q3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36:AN36"/>
    <mergeCell ref="AJ36:AK36"/>
    <mergeCell ref="R36:T36"/>
    <mergeCell ref="U36:W36"/>
    <mergeCell ref="X36:Z36"/>
    <mergeCell ref="AA36:AC36"/>
    <mergeCell ref="AD36:AF36"/>
    <mergeCell ref="AG36:AI36"/>
    <mergeCell ref="AM29:AN29"/>
    <mergeCell ref="AM30:AN30"/>
    <mergeCell ref="U37:W37"/>
    <mergeCell ref="X37:Z37"/>
    <mergeCell ref="AA37:AC37"/>
    <mergeCell ref="AD37:AF37"/>
    <mergeCell ref="AG37:AI37"/>
    <mergeCell ref="AJ37:AK37"/>
    <mergeCell ref="AM37:AN37"/>
    <mergeCell ref="A37:C37"/>
    <mergeCell ref="I37:K37"/>
    <mergeCell ref="F37:H37"/>
    <mergeCell ref="L37:N37"/>
    <mergeCell ref="O37:Q37"/>
    <mergeCell ref="R37:T37"/>
    <mergeCell ref="X38:Z38"/>
    <mergeCell ref="AA38:AC38"/>
    <mergeCell ref="AD38:AF38"/>
    <mergeCell ref="AG38:AI38"/>
    <mergeCell ref="AJ38:AK38"/>
    <mergeCell ref="F39:H39"/>
    <mergeCell ref="I39:K39"/>
    <mergeCell ref="L39:N39"/>
    <mergeCell ref="O39:Q39"/>
    <mergeCell ref="R39:T39"/>
    <mergeCell ref="F38:H38"/>
    <mergeCell ref="I38:K38"/>
    <mergeCell ref="L38:N38"/>
    <mergeCell ref="O38:Q38"/>
    <mergeCell ref="R38:T38"/>
    <mergeCell ref="U38:W38"/>
    <mergeCell ref="U39:W39"/>
    <mergeCell ref="AG40:AI40"/>
    <mergeCell ref="AJ40:AK40"/>
    <mergeCell ref="X39:Z39"/>
    <mergeCell ref="AA39:AC39"/>
    <mergeCell ref="AD39:AF39"/>
    <mergeCell ref="AG39:AI39"/>
    <mergeCell ref="AJ39:AK39"/>
    <mergeCell ref="U40:W40"/>
    <mergeCell ref="X40:Z40"/>
    <mergeCell ref="AA40:AC40"/>
    <mergeCell ref="AD40:AF40"/>
    <mergeCell ref="A43:C43"/>
    <mergeCell ref="F43:H43"/>
    <mergeCell ref="I43:K43"/>
    <mergeCell ref="L43:N43"/>
    <mergeCell ref="O43:Q43"/>
    <mergeCell ref="R43:T43"/>
    <mergeCell ref="U43:W43"/>
    <mergeCell ref="U41:W41"/>
    <mergeCell ref="F40:H40"/>
    <mergeCell ref="I40:K40"/>
    <mergeCell ref="L40:N40"/>
    <mergeCell ref="O40:Q40"/>
    <mergeCell ref="R40:T40"/>
    <mergeCell ref="F41:H41"/>
    <mergeCell ref="I41:K41"/>
    <mergeCell ref="L41:N41"/>
    <mergeCell ref="O41:Q41"/>
    <mergeCell ref="R41:T41"/>
    <mergeCell ref="AL43:AL44"/>
    <mergeCell ref="X41:Z41"/>
    <mergeCell ref="AA41:AC41"/>
    <mergeCell ref="AD41:AF41"/>
    <mergeCell ref="AG41:AI41"/>
    <mergeCell ref="AJ41:AK41"/>
    <mergeCell ref="A41:C41"/>
    <mergeCell ref="AL41:AL42"/>
    <mergeCell ref="B42:C42"/>
    <mergeCell ref="F42:H42"/>
    <mergeCell ref="I42:K42"/>
    <mergeCell ref="L42:N42"/>
    <mergeCell ref="O42:Q42"/>
    <mergeCell ref="R42:T42"/>
    <mergeCell ref="U42:W42"/>
    <mergeCell ref="X42:Z42"/>
    <mergeCell ref="AA42:AC42"/>
    <mergeCell ref="B44:C44"/>
    <mergeCell ref="F44:H44"/>
    <mergeCell ref="I44:K44"/>
    <mergeCell ref="L44:N44"/>
    <mergeCell ref="O44:Q44"/>
    <mergeCell ref="R44:T44"/>
    <mergeCell ref="AD42:AF42"/>
    <mergeCell ref="AG42:AI42"/>
    <mergeCell ref="AJ42:AK42"/>
    <mergeCell ref="U44:W44"/>
    <mergeCell ref="X44:Z44"/>
    <mergeCell ref="AA44:AC44"/>
    <mergeCell ref="AD44:AF44"/>
    <mergeCell ref="AG44:AI44"/>
    <mergeCell ref="AJ44:AK44"/>
    <mergeCell ref="X43:Z43"/>
    <mergeCell ref="AA43:AC43"/>
    <mergeCell ref="AD43:AF43"/>
    <mergeCell ref="AG43:AI43"/>
    <mergeCell ref="AJ43:AK43"/>
    <mergeCell ref="AD45:AF45"/>
    <mergeCell ref="AG45:AI45"/>
    <mergeCell ref="AJ45:AK45"/>
    <mergeCell ref="AL45:AL46"/>
    <mergeCell ref="B46:C46"/>
    <mergeCell ref="F46:H46"/>
    <mergeCell ref="I46:K46"/>
    <mergeCell ref="L46:N46"/>
    <mergeCell ref="O46:Q46"/>
    <mergeCell ref="R46:T46"/>
    <mergeCell ref="U46:W46"/>
    <mergeCell ref="X46:Z46"/>
    <mergeCell ref="AA46:AC46"/>
    <mergeCell ref="A45:C45"/>
    <mergeCell ref="F45:H45"/>
    <mergeCell ref="I45:K45"/>
    <mergeCell ref="L45:N45"/>
    <mergeCell ref="O45:Q45"/>
    <mergeCell ref="R45:T45"/>
    <mergeCell ref="U45:W45"/>
    <mergeCell ref="X45:Z45"/>
    <mergeCell ref="AA45:AC45"/>
    <mergeCell ref="AD47:AF47"/>
    <mergeCell ref="AG47:AI47"/>
    <mergeCell ref="AJ47:AK47"/>
    <mergeCell ref="A50:B50"/>
    <mergeCell ref="C50:D50"/>
    <mergeCell ref="E50:H50"/>
    <mergeCell ref="I50:N50"/>
    <mergeCell ref="AD46:AF46"/>
    <mergeCell ref="AG46:AI46"/>
    <mergeCell ref="AJ46:AK46"/>
    <mergeCell ref="A47:C47"/>
    <mergeCell ref="F47:H47"/>
    <mergeCell ref="I47:K47"/>
    <mergeCell ref="L47:N47"/>
    <mergeCell ref="O47:Q47"/>
    <mergeCell ref="R47:T47"/>
    <mergeCell ref="U47:W47"/>
    <mergeCell ref="X47:Z47"/>
    <mergeCell ref="AA47:AC47"/>
    <mergeCell ref="O50:T50"/>
    <mergeCell ref="A51:B51"/>
    <mergeCell ref="C51:D51"/>
    <mergeCell ref="E51:H51"/>
    <mergeCell ref="I51:N51"/>
    <mergeCell ref="C54:D54"/>
    <mergeCell ref="E54:H54"/>
    <mergeCell ref="I54:N54"/>
    <mergeCell ref="AL54:AM54"/>
    <mergeCell ref="F55:H55"/>
    <mergeCell ref="I55:K55"/>
    <mergeCell ref="L55:N55"/>
    <mergeCell ref="O55:Q55"/>
    <mergeCell ref="R55:T55"/>
    <mergeCell ref="U55:W55"/>
    <mergeCell ref="X55:Z55"/>
    <mergeCell ref="AA55:AC55"/>
    <mergeCell ref="AD55:AF55"/>
    <mergeCell ref="AG55:AI55"/>
    <mergeCell ref="AJ55:AK55"/>
    <mergeCell ref="O54:T54"/>
    <mergeCell ref="U54:Z54"/>
    <mergeCell ref="AA54:AF54"/>
    <mergeCell ref="AG54:AK54"/>
    <mergeCell ref="O51:T51"/>
    <mergeCell ref="C71:E71"/>
    <mergeCell ref="AG58:AK58"/>
    <mergeCell ref="AL58:AM58"/>
    <mergeCell ref="AD56:AF56"/>
    <mergeCell ref="AG56:AI56"/>
    <mergeCell ref="AJ56:AK56"/>
    <mergeCell ref="F57:H57"/>
    <mergeCell ref="I57:K57"/>
    <mergeCell ref="L57:N57"/>
    <mergeCell ref="O57:Q57"/>
    <mergeCell ref="R57:T57"/>
    <mergeCell ref="F56:H56"/>
    <mergeCell ref="I56:K56"/>
    <mergeCell ref="C67:E67"/>
    <mergeCell ref="C68:E68"/>
    <mergeCell ref="C69:E69"/>
    <mergeCell ref="C70:E70"/>
    <mergeCell ref="C58:D58"/>
    <mergeCell ref="E58:H58"/>
    <mergeCell ref="L56:N56"/>
    <mergeCell ref="O56:Q56"/>
    <mergeCell ref="R56:T56"/>
    <mergeCell ref="AG57:AI57"/>
    <mergeCell ref="AJ57:AK57"/>
    <mergeCell ref="X56:Z56"/>
    <mergeCell ref="AA56:AC56"/>
    <mergeCell ref="I58:N58"/>
    <mergeCell ref="O58:T58"/>
    <mergeCell ref="U58:Z58"/>
    <mergeCell ref="AA58:AF58"/>
    <mergeCell ref="U57:W57"/>
    <mergeCell ref="X57:Z57"/>
    <mergeCell ref="AA57:AC57"/>
    <mergeCell ref="AD57:AF57"/>
    <mergeCell ref="U56:W56"/>
  </mergeCells>
  <phoneticPr fontId="3"/>
  <dataValidations count="6">
    <dataValidation type="list" allowBlank="1" showInputMessage="1" showErrorMessage="1" sqref="B11:B30" xr:uid="{00000000-0002-0000-1200-000000000000}">
      <formula1>INDIRECT($AK$1)</formula1>
    </dataValidation>
    <dataValidation type="list" allowBlank="1" showInputMessage="1" showErrorMessage="1" sqref="AK3:AN3" xr:uid="{00000000-0002-0000-1200-000001000000}">
      <formula1>"４週,歴月"</formula1>
    </dataValidation>
    <dataValidation type="list" allowBlank="1" showInputMessage="1" showErrorMessage="1" sqref="AK4:AN4" xr:uid="{00000000-0002-0000-1200-000002000000}">
      <formula1>"予定,実績"</formula1>
    </dataValidation>
    <dataValidation operator="greaterThanOrEqual" allowBlank="1" showInputMessage="1" showErrorMessage="1" sqref="I48:I49 I52 L48:L49 L52 AL37:AL41 AJ37:AJ47 AM36 AM42 AM44 AL43 AM46 AL45" xr:uid="{00000000-0002-0000-1200-000003000000}"/>
    <dataValidation type="list" allowBlank="1" showInputMessage="1" showErrorMessage="1" sqref="C11:C30" xr:uid="{00000000-0002-0000-1200-000004000000}">
      <formula1>"A,B,C,D"</formula1>
    </dataValidation>
    <dataValidation type="whole" operator="greaterThanOrEqual" allowBlank="1" showInputMessage="1" showErrorMessage="1" sqref="AG37:AG47 L37:L47 O37:O47 R37:R47 U37:U47 X37:X47 AA37:AA47 AD37:AD47 I37:I47 D37:F47" xr:uid="{00000000-0002-0000-1200-000005000000}">
      <formula1>0</formula1>
    </dataValidation>
  </dataValidations>
  <printOptions horizontalCentered="1" verticalCentered="1"/>
  <pageMargins left="0.19685039370078741" right="0.19685039370078741" top="0.39370078740157483" bottom="0.19685039370078741" header="0.19685039370078741" footer="0.39370078740157483"/>
  <pageSetup paperSize="9" scale="77" fitToWidth="0" fitToHeight="0" orientation="landscape" r:id="rId1"/>
  <headerFooter alignWithMargins="0">
    <oddHeader>&amp;L&amp;"ＭＳ ゴシック,標準"&amp;10（参考様式）</oddHeader>
  </headerFooter>
  <rowBreaks count="2" manualBreakCount="2">
    <brk id="34" max="39" man="1"/>
    <brk id="74" max="39"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4"/>
  <dimension ref="A1:AQ98"/>
  <sheetViews>
    <sheetView showGridLines="0" view="pageBreakPreview" zoomScaleNormal="100" zoomScaleSheetLayoutView="100" workbookViewId="0">
      <selection activeCell="D13" sqref="D13"/>
    </sheetView>
  </sheetViews>
  <sheetFormatPr defaultColWidth="8.19921875" defaultRowHeight="21" customHeight="1" x14ac:dyDescent="0.45"/>
  <cols>
    <col min="1" max="1" width="2.59765625" style="59" customWidth="1"/>
    <col min="2" max="2" width="14.898437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x14ac:dyDescent="0.45">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262" t="s">
        <v>128</v>
      </c>
      <c r="AL1" s="262"/>
      <c r="AM1" s="262"/>
      <c r="AN1" s="262"/>
    </row>
    <row r="2" spans="1:40" ht="18" customHeight="1" x14ac:dyDescent="0.45">
      <c r="A2" s="62"/>
      <c r="B2" s="63"/>
      <c r="C2" s="63"/>
      <c r="D2" s="63"/>
      <c r="E2" s="63"/>
      <c r="F2" s="63"/>
      <c r="G2" s="63"/>
      <c r="H2" s="63"/>
      <c r="I2" s="63"/>
      <c r="J2" s="63"/>
      <c r="K2" s="63"/>
      <c r="L2" s="63"/>
      <c r="M2" s="269">
        <v>2024</v>
      </c>
      <c r="N2" s="269"/>
      <c r="O2" s="269"/>
      <c r="P2" s="269"/>
      <c r="Q2" s="268" t="s">
        <v>150</v>
      </c>
      <c r="R2" s="268"/>
      <c r="S2" s="269">
        <v>5</v>
      </c>
      <c r="T2" s="269"/>
      <c r="U2" s="268" t="s">
        <v>151</v>
      </c>
      <c r="V2" s="268"/>
      <c r="W2" s="63"/>
      <c r="X2" s="63"/>
      <c r="Y2" s="63"/>
      <c r="Z2" s="62"/>
      <c r="AA2" s="62"/>
      <c r="AC2" s="81"/>
      <c r="AD2" s="63"/>
      <c r="AE2" s="63"/>
      <c r="AF2" s="63"/>
      <c r="AG2" s="63"/>
      <c r="AH2" s="63"/>
      <c r="AI2" s="81" t="s">
        <v>156</v>
      </c>
      <c r="AJ2" s="81"/>
      <c r="AK2" s="263"/>
      <c r="AL2" s="263"/>
      <c r="AM2" s="263"/>
      <c r="AN2" s="263"/>
    </row>
    <row r="3" spans="1:40" ht="18" customHeight="1" x14ac:dyDescent="0.45">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264"/>
      <c r="AL3" s="264"/>
      <c r="AM3" s="264"/>
      <c r="AN3" s="264"/>
    </row>
    <row r="4" spans="1:40" ht="18" customHeight="1" x14ac:dyDescent="0.45">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264"/>
      <c r="AL4" s="264"/>
      <c r="AM4" s="264"/>
      <c r="AN4" s="264"/>
    </row>
    <row r="5" spans="1:40" ht="18" customHeight="1" x14ac:dyDescent="0.45">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01"/>
      <c r="AI5" s="301"/>
      <c r="AJ5" s="301"/>
      <c r="AK5" s="88" t="s">
        <v>157</v>
      </c>
      <c r="AL5" s="99"/>
      <c r="AM5" s="88" t="s">
        <v>158</v>
      </c>
      <c r="AN5" s="62"/>
    </row>
    <row r="6" spans="1:40" ht="9.9" customHeight="1" x14ac:dyDescent="0.45">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5">
      <c r="A7" s="275" t="s">
        <v>153</v>
      </c>
      <c r="B7" s="267" t="s">
        <v>162</v>
      </c>
      <c r="C7" s="272" t="s">
        <v>163</v>
      </c>
      <c r="D7" s="267" t="s">
        <v>164</v>
      </c>
      <c r="E7" s="276" t="s">
        <v>165</v>
      </c>
      <c r="F7" s="271" t="s">
        <v>197</v>
      </c>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65" t="s">
        <v>198</v>
      </c>
      <c r="AL7" s="266" t="s">
        <v>199</v>
      </c>
      <c r="AM7" s="261" t="s">
        <v>200</v>
      </c>
      <c r="AN7" s="261"/>
    </row>
    <row r="8" spans="1:40" ht="15" customHeight="1" x14ac:dyDescent="0.45">
      <c r="A8" s="275"/>
      <c r="B8" s="267"/>
      <c r="C8" s="273"/>
      <c r="D8" s="267"/>
      <c r="E8" s="276"/>
      <c r="F8" s="267" t="s">
        <v>104</v>
      </c>
      <c r="G8" s="267"/>
      <c r="H8" s="267"/>
      <c r="I8" s="267"/>
      <c r="J8" s="267"/>
      <c r="K8" s="267"/>
      <c r="L8" s="267"/>
      <c r="M8" s="267" t="s">
        <v>105</v>
      </c>
      <c r="N8" s="267"/>
      <c r="O8" s="267"/>
      <c r="P8" s="267"/>
      <c r="Q8" s="267"/>
      <c r="R8" s="267"/>
      <c r="S8" s="267"/>
      <c r="T8" s="267" t="s">
        <v>106</v>
      </c>
      <c r="U8" s="267"/>
      <c r="V8" s="267"/>
      <c r="W8" s="267"/>
      <c r="X8" s="267"/>
      <c r="Y8" s="267"/>
      <c r="Z8" s="267"/>
      <c r="AA8" s="267" t="s">
        <v>107</v>
      </c>
      <c r="AB8" s="267"/>
      <c r="AC8" s="267"/>
      <c r="AD8" s="267"/>
      <c r="AE8" s="267"/>
      <c r="AF8" s="267"/>
      <c r="AG8" s="267"/>
      <c r="AH8" s="267" t="s">
        <v>110</v>
      </c>
      <c r="AI8" s="267"/>
      <c r="AJ8" s="267"/>
      <c r="AK8" s="265"/>
      <c r="AL8" s="266"/>
      <c r="AM8" s="261"/>
      <c r="AN8" s="261"/>
    </row>
    <row r="9" spans="1:40" ht="15" customHeight="1" x14ac:dyDescent="0.45">
      <c r="A9" s="275"/>
      <c r="B9" s="267"/>
      <c r="C9" s="273"/>
      <c r="D9" s="267"/>
      <c r="E9" s="276"/>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65"/>
      <c r="AL9" s="266"/>
      <c r="AM9" s="261"/>
      <c r="AN9" s="261"/>
    </row>
    <row r="10" spans="1:40" ht="15" customHeight="1" x14ac:dyDescent="0.45">
      <c r="A10" s="275"/>
      <c r="B10" s="267"/>
      <c r="C10" s="274"/>
      <c r="D10" s="267"/>
      <c r="E10" s="276"/>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65"/>
      <c r="AL10" s="266"/>
      <c r="AM10" s="261"/>
      <c r="AN10" s="261"/>
    </row>
    <row r="11" spans="1:40" ht="18" customHeight="1" x14ac:dyDescent="0.45">
      <c r="A11" s="74">
        <v>1</v>
      </c>
      <c r="B11" s="103" t="s">
        <v>115</v>
      </c>
      <c r="C11" s="83" t="s">
        <v>190</v>
      </c>
      <c r="D11" s="104"/>
      <c r="E11" s="105" t="s">
        <v>190</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9"/>
      <c r="AN11" s="279"/>
    </row>
    <row r="12" spans="1:40" ht="18" customHeight="1" x14ac:dyDescent="0.45">
      <c r="A12" s="74">
        <v>2</v>
      </c>
      <c r="B12" s="103" t="s">
        <v>115</v>
      </c>
      <c r="C12" s="83" t="s">
        <v>191</v>
      </c>
      <c r="D12" s="104"/>
      <c r="E12" s="105" t="s">
        <v>191</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79"/>
      <c r="AN12" s="279"/>
    </row>
    <row r="13" spans="1:40" ht="18" customHeight="1" x14ac:dyDescent="0.45">
      <c r="A13" s="74">
        <v>3</v>
      </c>
      <c r="B13" s="103" t="s">
        <v>115</v>
      </c>
      <c r="C13" s="83" t="s">
        <v>192</v>
      </c>
      <c r="D13" s="104"/>
      <c r="E13" s="105" t="s">
        <v>192</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79"/>
      <c r="AN13" s="279"/>
    </row>
    <row r="14" spans="1:40" ht="18" customHeight="1" x14ac:dyDescent="0.45">
      <c r="A14" s="74">
        <v>4</v>
      </c>
      <c r="B14" s="103" t="s">
        <v>115</v>
      </c>
      <c r="C14" s="83" t="s">
        <v>193</v>
      </c>
      <c r="D14" s="104"/>
      <c r="E14" s="105" t="s">
        <v>193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79"/>
      <c r="AN14" s="279"/>
    </row>
    <row r="15" spans="1:40" ht="18" customHeight="1" x14ac:dyDescent="0.45">
      <c r="A15" s="74">
        <v>5</v>
      </c>
      <c r="B15" s="103" t="s">
        <v>289</v>
      </c>
      <c r="C15" s="83" t="s">
        <v>190</v>
      </c>
      <c r="D15" s="104"/>
      <c r="E15" s="105" t="s">
        <v>297</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79"/>
      <c r="AN15" s="279"/>
    </row>
    <row r="16" spans="1:40" ht="18" customHeight="1" x14ac:dyDescent="0.45">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9"/>
      <c r="AN16" s="279"/>
    </row>
    <row r="17" spans="1:40" ht="18" customHeight="1" x14ac:dyDescent="0.45">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9"/>
      <c r="AN17" s="279"/>
    </row>
    <row r="18" spans="1:40" ht="18" customHeight="1" x14ac:dyDescent="0.45">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9"/>
      <c r="AN18" s="279"/>
    </row>
    <row r="19" spans="1:40" ht="18" customHeight="1" x14ac:dyDescent="0.45">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9"/>
      <c r="AN19" s="279"/>
    </row>
    <row r="20" spans="1:40" ht="18" customHeight="1" x14ac:dyDescent="0.45">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9"/>
      <c r="AN20" s="279"/>
    </row>
    <row r="21" spans="1:40" ht="18" customHeight="1" x14ac:dyDescent="0.45">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9"/>
      <c r="AN21" s="279"/>
    </row>
    <row r="22" spans="1:40" ht="18" customHeight="1" x14ac:dyDescent="0.45">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9"/>
      <c r="AN22" s="279"/>
    </row>
    <row r="23" spans="1:40" ht="18" customHeight="1" x14ac:dyDescent="0.45">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9"/>
      <c r="AN23" s="279"/>
    </row>
    <row r="24" spans="1:40" ht="18" customHeight="1" x14ac:dyDescent="0.45">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9"/>
      <c r="AN24" s="279"/>
    </row>
    <row r="25" spans="1:40" ht="18" customHeight="1" x14ac:dyDescent="0.45">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9"/>
      <c r="AN25" s="279"/>
    </row>
    <row r="26" spans="1:40" ht="18" customHeight="1" x14ac:dyDescent="0.45">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9"/>
      <c r="AN26" s="279"/>
    </row>
    <row r="27" spans="1:40" ht="18" customHeight="1" x14ac:dyDescent="0.45">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9"/>
      <c r="AN27" s="279"/>
    </row>
    <row r="28" spans="1:40" ht="18" customHeight="1" x14ac:dyDescent="0.45">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9"/>
      <c r="AN28" s="279"/>
    </row>
    <row r="29" spans="1:40" ht="18" customHeight="1" x14ac:dyDescent="0.45">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9"/>
      <c r="AN29" s="279"/>
    </row>
    <row r="30" spans="1:40" ht="18" customHeight="1" x14ac:dyDescent="0.45">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9"/>
      <c r="AN30" s="279"/>
    </row>
    <row r="31" spans="1:40" ht="18" customHeight="1" x14ac:dyDescent="0.45">
      <c r="A31" s="276" t="s">
        <v>94</v>
      </c>
      <c r="B31" s="277"/>
      <c r="C31" s="277"/>
      <c r="D31" s="277"/>
      <c r="E31" s="277"/>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5"/>
      <c r="AN31" s="275"/>
    </row>
    <row r="32" spans="1:40" ht="18" customHeight="1" x14ac:dyDescent="0.45">
      <c r="A32" s="277" t="s">
        <v>96</v>
      </c>
      <c r="B32" s="277"/>
      <c r="C32" s="277"/>
      <c r="D32" s="277"/>
      <c r="E32" s="278"/>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5"/>
      <c r="AN32" s="275"/>
    </row>
    <row r="33" spans="1:43" ht="15" customHeight="1" x14ac:dyDescent="0.45">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5">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5">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5">
      <c r="A36" s="68" t="s">
        <v>233</v>
      </c>
      <c r="B36" s="67"/>
      <c r="C36" s="67"/>
      <c r="D36" s="67"/>
      <c r="E36" s="67"/>
      <c r="F36" s="67"/>
      <c r="G36" s="60"/>
      <c r="H36" s="60"/>
      <c r="I36" s="60"/>
      <c r="J36" s="60"/>
      <c r="K36" s="60"/>
      <c r="L36" s="60"/>
      <c r="M36" s="60"/>
      <c r="N36" s="60"/>
      <c r="O36" s="60"/>
      <c r="AM36" s="67"/>
      <c r="AN36" s="62"/>
    </row>
    <row r="37" spans="1:43" ht="24.9" customHeight="1" x14ac:dyDescent="0.45">
      <c r="A37"/>
      <c r="B37" s="276" t="s">
        <v>246</v>
      </c>
      <c r="C37" s="278"/>
      <c r="D37" s="276" t="s">
        <v>234</v>
      </c>
      <c r="E37" s="278"/>
      <c r="F37" s="366" t="s">
        <v>245</v>
      </c>
      <c r="G37" s="367"/>
      <c r="H37" s="367"/>
      <c r="I37" s="367"/>
      <c r="J37" s="367"/>
      <c r="K37" s="368"/>
      <c r="L37" s="366" t="s">
        <v>235</v>
      </c>
      <c r="M37" s="367"/>
      <c r="N37" s="367"/>
      <c r="O37" s="367"/>
      <c r="P37" s="367"/>
      <c r="Q37" s="368"/>
      <c r="R37" s="366" t="s">
        <v>236</v>
      </c>
      <c r="S37" s="367"/>
      <c r="T37" s="367"/>
      <c r="U37" s="367"/>
      <c r="V37" s="367"/>
      <c r="W37" s="368"/>
      <c r="X37" s="366" t="s">
        <v>237</v>
      </c>
      <c r="Y37" s="367"/>
      <c r="Z37" s="367"/>
      <c r="AA37" s="367"/>
      <c r="AB37" s="367"/>
      <c r="AC37" s="368"/>
      <c r="AD37"/>
      <c r="AE37"/>
      <c r="AF37"/>
      <c r="AG37"/>
      <c r="AH37"/>
      <c r="AI37"/>
      <c r="AJ37"/>
      <c r="AK37"/>
      <c r="AL37"/>
      <c r="AM37"/>
      <c r="AN37"/>
      <c r="AO37"/>
      <c r="AP37"/>
      <c r="AQ37"/>
    </row>
    <row r="38" spans="1:43" ht="18" customHeight="1" x14ac:dyDescent="0.45">
      <c r="A38"/>
      <c r="B38" s="276" t="s">
        <v>247</v>
      </c>
      <c r="C38" s="278"/>
      <c r="D38" s="369" t="s">
        <v>295</v>
      </c>
      <c r="E38" s="370"/>
      <c r="F38" s="369" t="s">
        <v>295</v>
      </c>
      <c r="G38" s="371"/>
      <c r="H38" s="371"/>
      <c r="I38" s="371"/>
      <c r="J38" s="371"/>
      <c r="K38" s="370"/>
      <c r="L38" s="369"/>
      <c r="M38" s="371"/>
      <c r="N38" s="371"/>
      <c r="O38" s="371"/>
      <c r="P38" s="371"/>
      <c r="Q38" s="370"/>
      <c r="R38" s="369"/>
      <c r="S38" s="371"/>
      <c r="T38" s="371"/>
      <c r="U38" s="371"/>
      <c r="V38" s="371"/>
      <c r="W38" s="370"/>
      <c r="X38" s="369"/>
      <c r="Y38" s="371"/>
      <c r="Z38" s="371"/>
      <c r="AA38" s="371"/>
      <c r="AB38" s="371"/>
      <c r="AC38" s="370"/>
      <c r="AD38"/>
      <c r="AE38"/>
      <c r="AF38"/>
      <c r="AG38"/>
      <c r="AH38"/>
      <c r="AI38"/>
      <c r="AJ38"/>
      <c r="AK38"/>
      <c r="AL38"/>
      <c r="AM38"/>
      <c r="AN38"/>
      <c r="AO38"/>
      <c r="AP38"/>
      <c r="AQ38"/>
    </row>
    <row r="39" spans="1:43" ht="24.9" customHeight="1" x14ac:dyDescent="0.45">
      <c r="A39"/>
      <c r="B39" s="266" t="s">
        <v>248</v>
      </c>
      <c r="C39" s="266"/>
      <c r="D39" s="373"/>
      <c r="E39" s="373"/>
      <c r="F39" s="374">
        <v>20</v>
      </c>
      <c r="G39" s="374"/>
      <c r="H39" s="374"/>
      <c r="I39" s="374"/>
      <c r="J39" s="374"/>
      <c r="K39" s="374"/>
      <c r="L39" s="374"/>
      <c r="M39" s="374"/>
      <c r="N39" s="374"/>
      <c r="O39" s="374"/>
      <c r="P39" s="374"/>
      <c r="Q39" s="374"/>
      <c r="R39" s="374"/>
      <c r="S39" s="374"/>
      <c r="T39" s="374"/>
      <c r="U39" s="374"/>
      <c r="V39" s="374"/>
      <c r="W39" s="374"/>
      <c r="X39" s="374"/>
      <c r="Y39" s="374"/>
      <c r="Z39" s="374"/>
      <c r="AA39" s="374"/>
      <c r="AB39" s="374"/>
      <c r="AC39" s="374"/>
      <c r="AD39"/>
      <c r="AE39"/>
      <c r="AF39"/>
      <c r="AG39"/>
      <c r="AH39"/>
      <c r="AI39"/>
      <c r="AJ39"/>
      <c r="AK39"/>
      <c r="AL39"/>
      <c r="AM39"/>
      <c r="AN39"/>
      <c r="AO39"/>
      <c r="AP39"/>
      <c r="AQ39"/>
    </row>
    <row r="40" spans="1:43" ht="5.0999999999999996" customHeight="1" x14ac:dyDescent="0.45">
      <c r="A40"/>
      <c r="B40" s="86"/>
      <c r="C40" s="86"/>
      <c r="D40" s="86"/>
      <c r="E40" s="86"/>
      <c r="F40" s="109"/>
      <c r="G40" s="109"/>
      <c r="H40" s="109"/>
      <c r="I40" s="109"/>
      <c r="J40" s="109"/>
      <c r="K40" s="109"/>
      <c r="L40" s="109"/>
      <c r="M40" s="109"/>
      <c r="N40" s="109"/>
      <c r="O40" s="109"/>
      <c r="P40" s="109"/>
      <c r="Q40" s="109"/>
      <c r="R40" s="109"/>
      <c r="S40" s="109"/>
      <c r="T40" s="109"/>
      <c r="U40" s="109"/>
      <c r="V40" s="109"/>
      <c r="W40" s="109"/>
      <c r="X40"/>
      <c r="Y40"/>
      <c r="Z40"/>
      <c r="AA40"/>
      <c r="AB40"/>
      <c r="AC40"/>
      <c r="AD40"/>
      <c r="AE40"/>
      <c r="AF40"/>
      <c r="AG40"/>
      <c r="AH40"/>
      <c r="AI40"/>
      <c r="AJ40"/>
      <c r="AK40"/>
      <c r="AL40"/>
      <c r="AM40"/>
      <c r="AN40"/>
      <c r="AO40"/>
      <c r="AP40"/>
      <c r="AQ40"/>
    </row>
    <row r="41" spans="1:43" ht="21" customHeight="1" x14ac:dyDescent="0.45">
      <c r="A41" s="68" t="s">
        <v>307</v>
      </c>
      <c r="B41" s="67"/>
      <c r="C41" s="67"/>
      <c r="D41" s="67"/>
      <c r="E41" s="67"/>
      <c r="F41" s="67"/>
      <c r="G41" s="60"/>
      <c r="H41" s="60"/>
      <c r="I41" s="60"/>
      <c r="J41" s="60"/>
      <c r="K41" s="60"/>
      <c r="L41" s="60"/>
      <c r="M41" s="60"/>
      <c r="N41" s="60"/>
      <c r="O41" s="60"/>
      <c r="AM41" s="67"/>
      <c r="AN41" s="62"/>
    </row>
    <row r="42" spans="1:43" ht="24.9" customHeight="1" x14ac:dyDescent="0.45">
      <c r="A42" s="267"/>
      <c r="B42" s="267"/>
      <c r="C42" s="267"/>
      <c r="D42" s="98">
        <v>4</v>
      </c>
      <c r="E42" s="98">
        <v>5</v>
      </c>
      <c r="F42" s="333">
        <v>6</v>
      </c>
      <c r="G42" s="333"/>
      <c r="H42" s="333"/>
      <c r="I42" s="333">
        <v>7</v>
      </c>
      <c r="J42" s="333"/>
      <c r="K42" s="333"/>
      <c r="L42" s="333">
        <v>8</v>
      </c>
      <c r="M42" s="333"/>
      <c r="N42" s="333"/>
      <c r="O42" s="333">
        <v>9</v>
      </c>
      <c r="P42" s="333"/>
      <c r="Q42" s="333"/>
      <c r="R42" s="333">
        <v>10</v>
      </c>
      <c r="S42" s="333"/>
      <c r="T42" s="333"/>
      <c r="U42" s="333">
        <v>11</v>
      </c>
      <c r="V42" s="333"/>
      <c r="W42" s="333"/>
      <c r="X42" s="333">
        <v>12</v>
      </c>
      <c r="Y42" s="333"/>
      <c r="Z42" s="333"/>
      <c r="AA42" s="333">
        <v>1</v>
      </c>
      <c r="AB42" s="333"/>
      <c r="AC42" s="333"/>
      <c r="AD42" s="333">
        <v>2</v>
      </c>
      <c r="AE42" s="333"/>
      <c r="AF42" s="333"/>
      <c r="AG42" s="333">
        <v>3</v>
      </c>
      <c r="AH42" s="333"/>
      <c r="AI42" s="333"/>
      <c r="AJ42" s="267" t="s">
        <v>154</v>
      </c>
      <c r="AK42" s="267"/>
      <c r="AL42" s="82" t="s">
        <v>212</v>
      </c>
      <c r="AM42" s="82" t="s">
        <v>224</v>
      </c>
      <c r="AN42"/>
      <c r="AO42"/>
      <c r="AP42"/>
      <c r="AQ42"/>
    </row>
    <row r="43" spans="1:43" ht="18" customHeight="1" x14ac:dyDescent="0.45">
      <c r="A43" s="331" t="s">
        <v>218</v>
      </c>
      <c r="B43" s="331"/>
      <c r="C43" s="331"/>
      <c r="D43" s="72">
        <f>SUM(D44:D48)</f>
        <v>1840</v>
      </c>
      <c r="E43" s="72">
        <f>SUM(E44:E48)</f>
        <v>1728</v>
      </c>
      <c r="F43" s="330">
        <f>SUM(F44:H48)</f>
        <v>1840</v>
      </c>
      <c r="G43" s="330"/>
      <c r="H43" s="330"/>
      <c r="I43" s="330">
        <f>SUM(I44:K48)</f>
        <v>1932</v>
      </c>
      <c r="J43" s="330"/>
      <c r="K43" s="330"/>
      <c r="L43" s="330">
        <f>SUM(L44:N48)</f>
        <v>1932</v>
      </c>
      <c r="M43" s="330"/>
      <c r="N43" s="330"/>
      <c r="O43" s="330">
        <f>SUM(O44:Q48)</f>
        <v>1748</v>
      </c>
      <c r="P43" s="330"/>
      <c r="Q43" s="330"/>
      <c r="R43" s="330">
        <f>SUM(R44:T48)</f>
        <v>1840</v>
      </c>
      <c r="S43" s="330"/>
      <c r="T43" s="330"/>
      <c r="U43" s="330">
        <f>SUM(U44:W48)</f>
        <v>1840</v>
      </c>
      <c r="V43" s="330"/>
      <c r="W43" s="330"/>
      <c r="X43" s="330">
        <f>SUM(X44:Z48)</f>
        <v>1748</v>
      </c>
      <c r="Y43" s="330"/>
      <c r="Z43" s="330"/>
      <c r="AA43" s="330">
        <f>SUM(AA44:AC48)</f>
        <v>1748</v>
      </c>
      <c r="AB43" s="330"/>
      <c r="AC43" s="330"/>
      <c r="AD43" s="330">
        <f>SUM(AD44:AF48)</f>
        <v>1748</v>
      </c>
      <c r="AE43" s="330"/>
      <c r="AF43" s="330"/>
      <c r="AG43" s="330">
        <f>SUM(AG44:AI48)</f>
        <v>1840</v>
      </c>
      <c r="AH43" s="330"/>
      <c r="AI43" s="330"/>
      <c r="AJ43" s="280">
        <f t="shared" ref="AJ43:AJ48" si="3">SUM(D43:AI43)</f>
        <v>21784</v>
      </c>
      <c r="AK43" s="280"/>
      <c r="AL43" s="334">
        <f>ROUNDUP(((AJ43-AJ49-AJ50)+AJ49*0.5+AJ50*0.75)/AJ51,1)</f>
        <v>84.199999999999989</v>
      </c>
      <c r="AM43" s="334">
        <f>ROUND((2*AJ44+3*AJ45+4*AJ46+5*AJ47+6*AJ48)/AJ43,1)</f>
        <v>4.7</v>
      </c>
      <c r="AN43"/>
      <c r="AO43"/>
      <c r="AP43"/>
      <c r="AQ43"/>
    </row>
    <row r="44" spans="1:43" ht="18" customHeight="1" x14ac:dyDescent="0.45">
      <c r="A44" s="287" t="s">
        <v>219</v>
      </c>
      <c r="B44" s="288"/>
      <c r="C44" s="289"/>
      <c r="D44" s="69">
        <v>100</v>
      </c>
      <c r="E44" s="69">
        <v>95</v>
      </c>
      <c r="F44" s="332">
        <v>100</v>
      </c>
      <c r="G44" s="332"/>
      <c r="H44" s="332"/>
      <c r="I44" s="332">
        <v>105</v>
      </c>
      <c r="J44" s="332"/>
      <c r="K44" s="332"/>
      <c r="L44" s="332">
        <v>105</v>
      </c>
      <c r="M44" s="332"/>
      <c r="N44" s="332"/>
      <c r="O44" s="332">
        <v>95</v>
      </c>
      <c r="P44" s="332"/>
      <c r="Q44" s="332"/>
      <c r="R44" s="332">
        <v>100</v>
      </c>
      <c r="S44" s="332"/>
      <c r="T44" s="332"/>
      <c r="U44" s="332">
        <v>100</v>
      </c>
      <c r="V44" s="332"/>
      <c r="W44" s="332"/>
      <c r="X44" s="332">
        <v>95</v>
      </c>
      <c r="Y44" s="332"/>
      <c r="Z44" s="332"/>
      <c r="AA44" s="332">
        <v>95</v>
      </c>
      <c r="AB44" s="332"/>
      <c r="AC44" s="332"/>
      <c r="AD44" s="332">
        <v>95</v>
      </c>
      <c r="AE44" s="332"/>
      <c r="AF44" s="332"/>
      <c r="AG44" s="332">
        <v>100</v>
      </c>
      <c r="AH44" s="332"/>
      <c r="AI44" s="332"/>
      <c r="AJ44" s="280">
        <f t="shared" si="3"/>
        <v>1185</v>
      </c>
      <c r="AK44" s="280"/>
      <c r="AL44" s="336"/>
      <c r="AM44" s="336"/>
      <c r="AN44"/>
      <c r="AO44"/>
      <c r="AP44"/>
      <c r="AQ44"/>
    </row>
    <row r="45" spans="1:43" ht="18" customHeight="1" x14ac:dyDescent="0.45">
      <c r="A45" s="287" t="s">
        <v>220</v>
      </c>
      <c r="B45" s="288"/>
      <c r="C45" s="289"/>
      <c r="D45" s="69">
        <v>100</v>
      </c>
      <c r="E45" s="69">
        <v>95</v>
      </c>
      <c r="F45" s="332">
        <v>100</v>
      </c>
      <c r="G45" s="332"/>
      <c r="H45" s="332"/>
      <c r="I45" s="332">
        <v>105</v>
      </c>
      <c r="J45" s="332"/>
      <c r="K45" s="332"/>
      <c r="L45" s="332">
        <v>105</v>
      </c>
      <c r="M45" s="332"/>
      <c r="N45" s="332"/>
      <c r="O45" s="332">
        <v>95</v>
      </c>
      <c r="P45" s="332"/>
      <c r="Q45" s="332"/>
      <c r="R45" s="332">
        <v>100</v>
      </c>
      <c r="S45" s="332"/>
      <c r="T45" s="332"/>
      <c r="U45" s="332">
        <v>100</v>
      </c>
      <c r="V45" s="332"/>
      <c r="W45" s="332"/>
      <c r="X45" s="332">
        <v>95</v>
      </c>
      <c r="Y45" s="332"/>
      <c r="Z45" s="332"/>
      <c r="AA45" s="332">
        <v>95</v>
      </c>
      <c r="AB45" s="332"/>
      <c r="AC45" s="332"/>
      <c r="AD45" s="332">
        <v>95</v>
      </c>
      <c r="AE45" s="332"/>
      <c r="AF45" s="332"/>
      <c r="AG45" s="332">
        <v>100</v>
      </c>
      <c r="AH45" s="332"/>
      <c r="AI45" s="332"/>
      <c r="AJ45" s="280">
        <f t="shared" si="3"/>
        <v>1185</v>
      </c>
      <c r="AK45" s="280"/>
      <c r="AL45" s="336"/>
      <c r="AM45" s="336"/>
      <c r="AN45"/>
      <c r="AO45"/>
      <c r="AP45"/>
      <c r="AQ45"/>
    </row>
    <row r="46" spans="1:43" ht="18" customHeight="1" x14ac:dyDescent="0.45">
      <c r="A46" s="287" t="s">
        <v>221</v>
      </c>
      <c r="B46" s="288"/>
      <c r="C46" s="289"/>
      <c r="D46" s="69">
        <v>140</v>
      </c>
      <c r="E46" s="69">
        <v>133</v>
      </c>
      <c r="F46" s="332">
        <v>140</v>
      </c>
      <c r="G46" s="332"/>
      <c r="H46" s="332"/>
      <c r="I46" s="332">
        <v>147</v>
      </c>
      <c r="J46" s="332"/>
      <c r="K46" s="332"/>
      <c r="L46" s="332">
        <v>147</v>
      </c>
      <c r="M46" s="332"/>
      <c r="N46" s="332"/>
      <c r="O46" s="332">
        <v>133</v>
      </c>
      <c r="P46" s="332"/>
      <c r="Q46" s="332"/>
      <c r="R46" s="332">
        <v>140</v>
      </c>
      <c r="S46" s="332"/>
      <c r="T46" s="332"/>
      <c r="U46" s="332">
        <v>140</v>
      </c>
      <c r="V46" s="332"/>
      <c r="W46" s="332"/>
      <c r="X46" s="332">
        <v>133</v>
      </c>
      <c r="Y46" s="332"/>
      <c r="Z46" s="332"/>
      <c r="AA46" s="332">
        <v>133</v>
      </c>
      <c r="AB46" s="332"/>
      <c r="AC46" s="332"/>
      <c r="AD46" s="332">
        <v>133</v>
      </c>
      <c r="AE46" s="332"/>
      <c r="AF46" s="332"/>
      <c r="AG46" s="332">
        <v>140</v>
      </c>
      <c r="AH46" s="332"/>
      <c r="AI46" s="332"/>
      <c r="AJ46" s="280">
        <f t="shared" si="3"/>
        <v>1659</v>
      </c>
      <c r="AK46" s="280"/>
      <c r="AL46" s="336"/>
      <c r="AM46" s="336"/>
      <c r="AN46"/>
      <c r="AO46"/>
      <c r="AP46"/>
      <c r="AQ46"/>
    </row>
    <row r="47" spans="1:43" ht="18" customHeight="1" x14ac:dyDescent="0.45">
      <c r="A47" s="287" t="s">
        <v>222</v>
      </c>
      <c r="B47" s="288"/>
      <c r="C47" s="289"/>
      <c r="D47" s="69">
        <v>1400</v>
      </c>
      <c r="E47" s="69">
        <v>1310</v>
      </c>
      <c r="F47" s="332">
        <v>1400</v>
      </c>
      <c r="G47" s="332"/>
      <c r="H47" s="332"/>
      <c r="I47" s="332">
        <v>1470</v>
      </c>
      <c r="J47" s="332"/>
      <c r="K47" s="332"/>
      <c r="L47" s="332">
        <v>1470</v>
      </c>
      <c r="M47" s="332"/>
      <c r="N47" s="332"/>
      <c r="O47" s="332">
        <v>1330</v>
      </c>
      <c r="P47" s="332"/>
      <c r="Q47" s="332"/>
      <c r="R47" s="332">
        <v>1400</v>
      </c>
      <c r="S47" s="332"/>
      <c r="T47" s="332"/>
      <c r="U47" s="332">
        <v>1400</v>
      </c>
      <c r="V47" s="332"/>
      <c r="W47" s="332"/>
      <c r="X47" s="332">
        <v>1330</v>
      </c>
      <c r="Y47" s="332"/>
      <c r="Z47" s="332"/>
      <c r="AA47" s="332">
        <v>1330</v>
      </c>
      <c r="AB47" s="332"/>
      <c r="AC47" s="332"/>
      <c r="AD47" s="332">
        <v>1330</v>
      </c>
      <c r="AE47" s="332"/>
      <c r="AF47" s="332"/>
      <c r="AG47" s="332">
        <v>1400</v>
      </c>
      <c r="AH47" s="332"/>
      <c r="AI47" s="332"/>
      <c r="AJ47" s="280">
        <f t="shared" si="3"/>
        <v>16570</v>
      </c>
      <c r="AK47" s="280"/>
      <c r="AL47" s="336"/>
      <c r="AM47" s="336"/>
      <c r="AN47"/>
      <c r="AO47"/>
      <c r="AP47"/>
      <c r="AQ47"/>
    </row>
    <row r="48" spans="1:43" ht="18" customHeight="1" x14ac:dyDescent="0.45">
      <c r="A48" s="287" t="s">
        <v>223</v>
      </c>
      <c r="B48" s="288"/>
      <c r="C48" s="289"/>
      <c r="D48" s="69">
        <v>100</v>
      </c>
      <c r="E48" s="69">
        <v>95</v>
      </c>
      <c r="F48" s="332">
        <v>100</v>
      </c>
      <c r="G48" s="332"/>
      <c r="H48" s="332"/>
      <c r="I48" s="332">
        <v>105</v>
      </c>
      <c r="J48" s="332"/>
      <c r="K48" s="332"/>
      <c r="L48" s="332">
        <v>105</v>
      </c>
      <c r="M48" s="332"/>
      <c r="N48" s="332"/>
      <c r="O48" s="332">
        <v>95</v>
      </c>
      <c r="P48" s="332"/>
      <c r="Q48" s="332"/>
      <c r="R48" s="332">
        <v>100</v>
      </c>
      <c r="S48" s="332"/>
      <c r="T48" s="332"/>
      <c r="U48" s="332">
        <v>100</v>
      </c>
      <c r="V48" s="332"/>
      <c r="W48" s="332"/>
      <c r="X48" s="332">
        <v>95</v>
      </c>
      <c r="Y48" s="332"/>
      <c r="Z48" s="332"/>
      <c r="AA48" s="332">
        <v>95</v>
      </c>
      <c r="AB48" s="332"/>
      <c r="AC48" s="332"/>
      <c r="AD48" s="332">
        <v>95</v>
      </c>
      <c r="AE48" s="332"/>
      <c r="AF48" s="332"/>
      <c r="AG48" s="332">
        <v>100</v>
      </c>
      <c r="AH48" s="332"/>
      <c r="AI48" s="332"/>
      <c r="AJ48" s="280">
        <f t="shared" si="3"/>
        <v>1185</v>
      </c>
      <c r="AK48" s="280"/>
      <c r="AL48" s="336"/>
      <c r="AM48" s="336"/>
      <c r="AN48"/>
      <c r="AO48"/>
      <c r="AP48"/>
      <c r="AQ48"/>
    </row>
    <row r="49" spans="1:43" ht="18" customHeight="1" x14ac:dyDescent="0.45">
      <c r="A49" s="120"/>
      <c r="B49" s="127" t="s">
        <v>312</v>
      </c>
      <c r="C49" s="122"/>
      <c r="D49" s="69">
        <v>100</v>
      </c>
      <c r="E49" s="69">
        <v>95</v>
      </c>
      <c r="F49" s="332">
        <v>100</v>
      </c>
      <c r="G49" s="332"/>
      <c r="H49" s="332"/>
      <c r="I49" s="332">
        <v>105</v>
      </c>
      <c r="J49" s="332"/>
      <c r="K49" s="332"/>
      <c r="L49" s="332">
        <v>105</v>
      </c>
      <c r="M49" s="332"/>
      <c r="N49" s="332"/>
      <c r="O49" s="332">
        <v>95</v>
      </c>
      <c r="P49" s="332"/>
      <c r="Q49" s="332"/>
      <c r="R49" s="332">
        <v>100</v>
      </c>
      <c r="S49" s="332"/>
      <c r="T49" s="332"/>
      <c r="U49" s="332">
        <v>100</v>
      </c>
      <c r="V49" s="332"/>
      <c r="W49" s="332"/>
      <c r="X49" s="332">
        <v>95</v>
      </c>
      <c r="Y49" s="332"/>
      <c r="Z49" s="332"/>
      <c r="AA49" s="332">
        <v>95</v>
      </c>
      <c r="AB49" s="332"/>
      <c r="AC49" s="332"/>
      <c r="AD49" s="332">
        <v>95</v>
      </c>
      <c r="AE49" s="332"/>
      <c r="AF49" s="332"/>
      <c r="AG49" s="332">
        <v>2000</v>
      </c>
      <c r="AH49" s="332"/>
      <c r="AI49" s="332"/>
      <c r="AJ49" s="280">
        <f>SUM(D49:AI49)</f>
        <v>3085</v>
      </c>
      <c r="AK49" s="280"/>
      <c r="AL49" s="336"/>
      <c r="AM49" s="336"/>
      <c r="AN49"/>
      <c r="AO49"/>
      <c r="AP49"/>
      <c r="AQ49"/>
    </row>
    <row r="50" spans="1:43" ht="18" customHeight="1" x14ac:dyDescent="0.45">
      <c r="A50" s="120"/>
      <c r="B50" s="337" t="s">
        <v>313</v>
      </c>
      <c r="C50" s="338"/>
      <c r="D50" s="69">
        <v>100</v>
      </c>
      <c r="E50" s="69">
        <v>95</v>
      </c>
      <c r="F50" s="332">
        <v>100</v>
      </c>
      <c r="G50" s="332"/>
      <c r="H50" s="332"/>
      <c r="I50" s="332">
        <v>105</v>
      </c>
      <c r="J50" s="332"/>
      <c r="K50" s="332"/>
      <c r="L50" s="332">
        <v>105</v>
      </c>
      <c r="M50" s="332"/>
      <c r="N50" s="332"/>
      <c r="O50" s="332">
        <v>95</v>
      </c>
      <c r="P50" s="332"/>
      <c r="Q50" s="332"/>
      <c r="R50" s="332">
        <v>100</v>
      </c>
      <c r="S50" s="332"/>
      <c r="T50" s="332"/>
      <c r="U50" s="332">
        <v>100</v>
      </c>
      <c r="V50" s="332"/>
      <c r="W50" s="332"/>
      <c r="X50" s="332">
        <v>95</v>
      </c>
      <c r="Y50" s="332"/>
      <c r="Z50" s="332"/>
      <c r="AA50" s="332">
        <v>95</v>
      </c>
      <c r="AB50" s="332"/>
      <c r="AC50" s="332"/>
      <c r="AD50" s="332">
        <v>95</v>
      </c>
      <c r="AE50" s="332"/>
      <c r="AF50" s="332"/>
      <c r="AG50" s="332">
        <v>100</v>
      </c>
      <c r="AH50" s="332"/>
      <c r="AI50" s="332"/>
      <c r="AJ50" s="280">
        <f>SUM(D50:AI50)</f>
        <v>1185</v>
      </c>
      <c r="AK50" s="280"/>
      <c r="AL50" s="336"/>
      <c r="AM50" s="336"/>
      <c r="AN50"/>
      <c r="AO50"/>
      <c r="AP50"/>
      <c r="AQ50"/>
    </row>
    <row r="51" spans="1:43" ht="18" customHeight="1" x14ac:dyDescent="0.45">
      <c r="A51" s="331" t="s">
        <v>209</v>
      </c>
      <c r="B51" s="331"/>
      <c r="C51" s="331"/>
      <c r="D51" s="69">
        <v>20</v>
      </c>
      <c r="E51" s="69">
        <v>19</v>
      </c>
      <c r="F51" s="332">
        <v>20</v>
      </c>
      <c r="G51" s="332"/>
      <c r="H51" s="332"/>
      <c r="I51" s="332">
        <v>21</v>
      </c>
      <c r="J51" s="332"/>
      <c r="K51" s="332"/>
      <c r="L51" s="332">
        <v>21</v>
      </c>
      <c r="M51" s="332"/>
      <c r="N51" s="332"/>
      <c r="O51" s="332">
        <v>19</v>
      </c>
      <c r="P51" s="332"/>
      <c r="Q51" s="332"/>
      <c r="R51" s="332">
        <v>20</v>
      </c>
      <c r="S51" s="332"/>
      <c r="T51" s="332"/>
      <c r="U51" s="332">
        <v>20</v>
      </c>
      <c r="V51" s="332"/>
      <c r="W51" s="332"/>
      <c r="X51" s="332">
        <v>19</v>
      </c>
      <c r="Y51" s="332"/>
      <c r="Z51" s="332"/>
      <c r="AA51" s="332">
        <v>19</v>
      </c>
      <c r="AB51" s="332"/>
      <c r="AC51" s="332"/>
      <c r="AD51" s="332">
        <v>19</v>
      </c>
      <c r="AE51" s="332"/>
      <c r="AF51" s="332"/>
      <c r="AG51" s="332">
        <v>20</v>
      </c>
      <c r="AH51" s="332"/>
      <c r="AI51" s="332"/>
      <c r="AJ51" s="280">
        <f>+SUM(D51:AI51)</f>
        <v>237</v>
      </c>
      <c r="AK51" s="280"/>
      <c r="AL51" s="335"/>
      <c r="AM51" s="335"/>
      <c r="AN51"/>
      <c r="AO51"/>
      <c r="AP51"/>
      <c r="AQ51"/>
    </row>
    <row r="52" spans="1:43" ht="21" customHeight="1" x14ac:dyDescent="0.45">
      <c r="A52" s="86" t="s">
        <v>314</v>
      </c>
      <c r="B52" s="86"/>
      <c r="C52" s="86"/>
      <c r="D52"/>
      <c r="E52"/>
      <c r="F52"/>
      <c r="G52"/>
      <c r="H52"/>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106"/>
      <c r="AK52" s="60"/>
      <c r="AL52" s="67"/>
      <c r="AM52" s="67"/>
      <c r="AN52" s="62"/>
    </row>
    <row r="53" spans="1:43" ht="5.0999999999999996" customHeight="1" x14ac:dyDescent="0.45">
      <c r="A53" s="86"/>
      <c r="B53" s="86"/>
      <c r="C53" s="86"/>
      <c r="D53"/>
      <c r="E53"/>
      <c r="F53"/>
      <c r="G53"/>
      <c r="H53"/>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106"/>
      <c r="AK53" s="60"/>
      <c r="AL53" s="67"/>
      <c r="AM53" s="67"/>
      <c r="AN53" s="62"/>
    </row>
    <row r="54" spans="1:43" ht="18" customHeight="1" x14ac:dyDescent="0.45">
      <c r="A54" s="68" t="s">
        <v>210</v>
      </c>
      <c r="B54" s="60"/>
      <c r="D54" s="60"/>
      <c r="E54" s="60"/>
      <c r="F54" s="60"/>
      <c r="G54" s="60"/>
      <c r="H54" s="60"/>
      <c r="I54" s="60"/>
      <c r="J54" s="60"/>
      <c r="K54" s="60"/>
      <c r="L54" s="60"/>
      <c r="M54" s="60"/>
      <c r="N54" s="60"/>
      <c r="O54" s="60"/>
      <c r="P54" s="60"/>
      <c r="Q54" s="60"/>
      <c r="R54" s="60"/>
      <c r="S54" s="60"/>
      <c r="T54" s="60"/>
      <c r="U54" s="60"/>
      <c r="V54" s="60"/>
      <c r="W54" s="67"/>
      <c r="X54" s="60"/>
      <c r="Y54" s="60"/>
      <c r="Z54" s="60"/>
      <c r="AA54" s="60"/>
      <c r="AB54" s="60"/>
      <c r="AC54" s="60"/>
      <c r="AD54" s="60"/>
      <c r="AE54" s="60"/>
      <c r="AF54" s="60"/>
      <c r="AG54" s="60"/>
      <c r="AH54" s="60"/>
      <c r="AI54" s="60"/>
      <c r="AJ54" s="106"/>
      <c r="AK54" s="60"/>
      <c r="AL54" s="67"/>
      <c r="AM54" s="67"/>
      <c r="AN54" s="62"/>
    </row>
    <row r="55" spans="1:43" ht="54.9" customHeight="1" x14ac:dyDescent="0.45">
      <c r="A55" s="267" t="s">
        <v>202</v>
      </c>
      <c r="B55" s="267"/>
      <c r="C55" s="267" t="s">
        <v>115</v>
      </c>
      <c r="D55" s="267"/>
      <c r="E55" s="266" t="s">
        <v>308</v>
      </c>
      <c r="F55" s="266"/>
      <c r="G55" s="266"/>
      <c r="H55" s="266"/>
      <c r="I55" s="283" t="s">
        <v>309</v>
      </c>
      <c r="J55" s="372"/>
      <c r="K55" s="372"/>
      <c r="L55" s="372"/>
      <c r="M55" s="372"/>
      <c r="N55" s="265"/>
      <c r="O55" s="283" t="s">
        <v>249</v>
      </c>
      <c r="P55" s="372"/>
      <c r="Q55" s="372"/>
      <c r="R55" s="372"/>
      <c r="S55" s="372"/>
      <c r="T55" s="265"/>
      <c r="U55" s="283" t="s">
        <v>250</v>
      </c>
      <c r="V55" s="372"/>
      <c r="W55" s="372"/>
      <c r="X55" s="372"/>
      <c r="Y55" s="372"/>
      <c r="Z55" s="265"/>
      <c r="AA55" s="283" t="s">
        <v>251</v>
      </c>
      <c r="AB55" s="372"/>
      <c r="AC55" s="372"/>
      <c r="AD55" s="372"/>
      <c r="AE55" s="372"/>
      <c r="AF55" s="265"/>
      <c r="AG55" s="266" t="s">
        <v>252</v>
      </c>
      <c r="AH55" s="266"/>
      <c r="AI55" s="266"/>
      <c r="AJ55" s="266"/>
      <c r="AK55" s="266"/>
      <c r="AL55"/>
      <c r="AM55" s="67"/>
      <c r="AN55" s="62"/>
    </row>
    <row r="56" spans="1:43" ht="18" customHeight="1" x14ac:dyDescent="0.45">
      <c r="A56" s="266" t="s">
        <v>213</v>
      </c>
      <c r="B56" s="266"/>
      <c r="C56" s="330">
        <f>ROUNDDOWN(IF(AL43&lt;=60,1,1+ROUNDUP((AL43-60)/40,0)),1)</f>
        <v>2</v>
      </c>
      <c r="D56" s="330"/>
      <c r="E56" s="330">
        <f>IF(D38="○",ROUNDDOWN(IF(AM43&lt;4,AL43/6,IF(AM43&lt;5,AL43/5,AL43/3)),1),"-")</f>
        <v>16.8</v>
      </c>
      <c r="F56" s="330"/>
      <c r="G56" s="330"/>
      <c r="H56" s="330"/>
      <c r="I56" s="330">
        <f>IF(F38="○",ROUNDDOWN(F39/6,1),"-")</f>
        <v>3.3</v>
      </c>
      <c r="J56" s="330"/>
      <c r="K56" s="330"/>
      <c r="L56" s="330"/>
      <c r="M56" s="330"/>
      <c r="N56" s="330"/>
      <c r="O56" s="330" t="str">
        <f>IF(L38="○",ROUNDDOWN(L39/6,1),"-")</f>
        <v>-</v>
      </c>
      <c r="P56" s="330"/>
      <c r="Q56" s="330"/>
      <c r="R56" s="330"/>
      <c r="S56" s="330"/>
      <c r="T56" s="330"/>
      <c r="U56" s="330" t="str">
        <f>IF(R38="○",ROUNDDOWN(R39/6,1),"-")</f>
        <v>-</v>
      </c>
      <c r="V56" s="330"/>
      <c r="W56" s="330"/>
      <c r="X56" s="330"/>
      <c r="Y56" s="330"/>
      <c r="Z56" s="330"/>
      <c r="AA56" s="330" t="str">
        <f>IF(R38="○",ROUNDDOWN(R39/15,1),"-")</f>
        <v>-</v>
      </c>
      <c r="AB56" s="330"/>
      <c r="AC56" s="330"/>
      <c r="AD56" s="330"/>
      <c r="AE56" s="330"/>
      <c r="AF56" s="330"/>
      <c r="AG56" s="330" t="str">
        <f>IF(X38="○",ROUNDDOWN(X39/10,1),"-")</f>
        <v>-</v>
      </c>
      <c r="AH56" s="330"/>
      <c r="AI56" s="330"/>
      <c r="AJ56" s="330"/>
      <c r="AK56" s="330"/>
      <c r="AL56"/>
      <c r="AM56" s="67"/>
      <c r="AN56" s="62"/>
    </row>
    <row r="57" spans="1:43" ht="5.0999999999999996" customHeight="1" x14ac:dyDescent="0.45">
      <c r="A57" s="86"/>
      <c r="B57" s="86"/>
      <c r="C57" s="86"/>
      <c r="D57" s="86"/>
      <c r="E57" s="86"/>
      <c r="F57" s="86"/>
      <c r="G57" s="86"/>
      <c r="H57" s="86"/>
      <c r="I57" s="86"/>
      <c r="J57" s="60"/>
      <c r="K57" s="60"/>
      <c r="L57" s="60"/>
      <c r="M57" s="106"/>
      <c r="N57" s="60"/>
      <c r="O57" s="60"/>
      <c r="P57" s="60"/>
      <c r="Q57"/>
      <c r="W57" s="67"/>
      <c r="X57" s="60"/>
      <c r="Y57" s="60"/>
      <c r="Z57" s="60"/>
      <c r="AA57" s="60"/>
      <c r="AB57" s="60"/>
      <c r="AC57" s="60"/>
      <c r="AD57" s="60"/>
      <c r="AE57" s="60"/>
      <c r="AF57" s="60"/>
      <c r="AG57" s="60"/>
      <c r="AH57" s="60"/>
      <c r="AI57" s="60"/>
      <c r="AJ57" s="106"/>
      <c r="AK57" s="60"/>
      <c r="AL57" s="67"/>
      <c r="AM57" s="67"/>
      <c r="AN57" s="62"/>
    </row>
    <row r="58" spans="1:43" ht="21" customHeight="1" x14ac:dyDescent="0.45">
      <c r="A58" s="68" t="s">
        <v>214</v>
      </c>
      <c r="B58" s="59"/>
      <c r="C58" s="63"/>
      <c r="D58" s="63"/>
      <c r="E58" s="63"/>
      <c r="F58" s="63"/>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3"/>
      <c r="AM58" s="63"/>
      <c r="AN58" s="62"/>
    </row>
    <row r="59" spans="1:43" ht="24.9" customHeight="1" x14ac:dyDescent="0.45">
      <c r="A59" s="62"/>
      <c r="B59" s="67"/>
      <c r="C59" s="309" t="str">
        <f>IF(VLOOKUP($AK$1,選択肢!$A$1:$J$31,C64,FALSE)=0,"-",VLOOKUP($AK$1,選択肢!$A$1:$J$31,C64,FALSE))</f>
        <v>管理者</v>
      </c>
      <c r="D59" s="310"/>
      <c r="E59" s="316" t="str">
        <f>IF(VLOOKUP($AK$1,選択肢!$A$1:$J$31,E64,FALSE)=0,"-",VLOOKUP($AK$1,選択肢!$A$1:$J$31,E64,FALSE))</f>
        <v>サービス管理責任者</v>
      </c>
      <c r="F59" s="316"/>
      <c r="G59" s="316"/>
      <c r="H59" s="316"/>
      <c r="I59" s="309" t="str">
        <f>IF(VLOOKUP($AK$1,選択肢!$A$1:$J$31,I64,FALSE)=0,"-",VLOOKUP($AK$1,選択肢!$A$1:$J$31,I64,FALSE))</f>
        <v>医師</v>
      </c>
      <c r="J59" s="310"/>
      <c r="K59" s="310"/>
      <c r="L59" s="310"/>
      <c r="M59" s="310"/>
      <c r="N59" s="317"/>
      <c r="O59" s="309" t="str">
        <f>IF(VLOOKUP($AK$1,選択肢!$A$1:$J$31,O64,FALSE)=0,"-",VLOOKUP($AK$1,選択肢!$A$1:$J$31,O64,FALSE))</f>
        <v>看護職員</v>
      </c>
      <c r="P59" s="310"/>
      <c r="Q59" s="310"/>
      <c r="R59" s="310"/>
      <c r="S59" s="310"/>
      <c r="T59" s="317"/>
      <c r="U59" s="309" t="str">
        <f>IF(VLOOKUP($AK$1,選択肢!$A$1:$J$31,U64,FALSE)=0,"-",VLOOKUP($AK$1,選択肢!$A$1:$J$31,U64,FALSE))</f>
        <v>理学療法士</v>
      </c>
      <c r="V59" s="310"/>
      <c r="W59" s="310"/>
      <c r="X59" s="310"/>
      <c r="Y59" s="310"/>
      <c r="Z59" s="317"/>
      <c r="AA59" s="309" t="str">
        <f>IF(VLOOKUP($AK$1,選択肢!$A$1:$J$31,AA64,FALSE)=0,"-",VLOOKUP($AK$1,選択肢!$A$1:$J$31,AA64,FALSE))</f>
        <v>作業療法士</v>
      </c>
      <c r="AB59" s="310"/>
      <c r="AC59" s="310"/>
      <c r="AD59" s="310"/>
      <c r="AE59" s="310"/>
      <c r="AF59" s="317"/>
      <c r="AG59" s="316" t="str">
        <f>IF(VLOOKUP($AK$1,選択肢!$A$1:$J$31,AG64,FALSE)=0,"-",VLOOKUP($AK$1,選択肢!$A$1:$J$31,AG64,FALSE))</f>
        <v>言語聴覚士</v>
      </c>
      <c r="AH59" s="316"/>
      <c r="AI59" s="316"/>
      <c r="AJ59" s="316"/>
      <c r="AK59" s="316"/>
      <c r="AL59" s="316" t="str">
        <f>IF(VLOOKUP($AK$1,選択肢!$A$1:$J$31,AL64,FALSE)=0,"-",VLOOKUP($AK$1,選択肢!$A$1:$J$31,AL64,FALSE))</f>
        <v>就労支援員</v>
      </c>
      <c r="AM59" s="316"/>
      <c r="AN59" s="62"/>
    </row>
    <row r="60" spans="1:43" ht="18" customHeight="1" x14ac:dyDescent="0.45">
      <c r="A60" s="62"/>
      <c r="B60" s="67"/>
      <c r="C60" s="102" t="s">
        <v>56</v>
      </c>
      <c r="D60" s="102" t="s">
        <v>57</v>
      </c>
      <c r="E60" s="101" t="s">
        <v>56</v>
      </c>
      <c r="F60" s="315" t="s">
        <v>57</v>
      </c>
      <c r="G60" s="315"/>
      <c r="H60" s="315"/>
      <c r="I60" s="312" t="s">
        <v>56</v>
      </c>
      <c r="J60" s="313"/>
      <c r="K60" s="314"/>
      <c r="L60" s="312" t="s">
        <v>57</v>
      </c>
      <c r="M60" s="313"/>
      <c r="N60" s="314"/>
      <c r="O60" s="312" t="s">
        <v>56</v>
      </c>
      <c r="P60" s="313"/>
      <c r="Q60" s="314"/>
      <c r="R60" s="312" t="s">
        <v>57</v>
      </c>
      <c r="S60" s="313"/>
      <c r="T60" s="314"/>
      <c r="U60" s="312" t="s">
        <v>56</v>
      </c>
      <c r="V60" s="313"/>
      <c r="W60" s="314"/>
      <c r="X60" s="312" t="s">
        <v>57</v>
      </c>
      <c r="Y60" s="313"/>
      <c r="Z60" s="314"/>
      <c r="AA60" s="312" t="s">
        <v>56</v>
      </c>
      <c r="AB60" s="313"/>
      <c r="AC60" s="314"/>
      <c r="AD60" s="312" t="s">
        <v>57</v>
      </c>
      <c r="AE60" s="313"/>
      <c r="AF60" s="314"/>
      <c r="AG60" s="312" t="s">
        <v>56</v>
      </c>
      <c r="AH60" s="313"/>
      <c r="AI60" s="314"/>
      <c r="AJ60" s="312" t="s">
        <v>57</v>
      </c>
      <c r="AK60" s="314"/>
      <c r="AL60" s="101" t="s">
        <v>19</v>
      </c>
      <c r="AM60" s="101" t="s">
        <v>18</v>
      </c>
      <c r="AN60" s="62"/>
    </row>
    <row r="61" spans="1:43" ht="18" customHeight="1" x14ac:dyDescent="0.45">
      <c r="A61" s="62"/>
      <c r="B61" s="75" t="s">
        <v>108</v>
      </c>
      <c r="C61" s="101">
        <f>COUNTIFS($B$11:$B$30,C$59,$C$11:$C$30,"A",$E$11:$E$30,"*")</f>
        <v>0</v>
      </c>
      <c r="D61" s="101">
        <f>COUNTIFS($B$11:$B$30,C$59,$C$11:$C$30,"B",$E$11:$E$30,"*")</f>
        <v>0</v>
      </c>
      <c r="E61" s="101">
        <f>COUNTIFS($B$11:$B$30,E$59,$C$11:$C$30,"A",$E$11:$E$30,"*")</f>
        <v>1</v>
      </c>
      <c r="F61" s="312">
        <f>COUNTIFS($B$11:$B$30,E$59,$C$11:$C$30,"B",$E$11:$E$30,"*")</f>
        <v>1</v>
      </c>
      <c r="G61" s="313"/>
      <c r="H61" s="314"/>
      <c r="I61" s="312">
        <f>COUNTIFS($B$11:$B$30,I$59,$C$11:$C$30,"A",$E$11:$E$30,"*")</f>
        <v>0</v>
      </c>
      <c r="J61" s="313"/>
      <c r="K61" s="314"/>
      <c r="L61" s="312">
        <f>COUNTIFS($B$11:$B$30,I$59,$C$11:$C$30,"B",$E$11:$E$30,"*")</f>
        <v>0</v>
      </c>
      <c r="M61" s="313"/>
      <c r="N61" s="314"/>
      <c r="O61" s="312">
        <f>COUNTIFS($B$11:$B$30,O$59,$C$11:$C$30,"A",$E$11:$E$30,"*")</f>
        <v>0</v>
      </c>
      <c r="P61" s="313"/>
      <c r="Q61" s="314"/>
      <c r="R61" s="312">
        <f>COUNTIFS($B$11:$B$30,O$59,$C$11:$C$30,"B",$E$11:$E$30,"*")</f>
        <v>0</v>
      </c>
      <c r="S61" s="313"/>
      <c r="T61" s="314"/>
      <c r="U61" s="312">
        <f>COUNTIFS($B$11:$B$30,U$59,$C$11:$C$30,"A",$E$11:$E$30,"*")</f>
        <v>0</v>
      </c>
      <c r="V61" s="313"/>
      <c r="W61" s="314"/>
      <c r="X61" s="312">
        <f>COUNTIFS($B$11:$B$30,U$59,$C$11:$C$30,"B",$E$11:$E$30,"*")</f>
        <v>0</v>
      </c>
      <c r="Y61" s="313"/>
      <c r="Z61" s="314"/>
      <c r="AA61" s="312">
        <f>COUNTIFS($B$11:$B$30,AA$59,$C$11:$C$30,"A",$E$11:$E$30,"*")</f>
        <v>0</v>
      </c>
      <c r="AB61" s="313"/>
      <c r="AC61" s="314"/>
      <c r="AD61" s="312">
        <f>COUNTIFS($B$11:$B$30,AA$59,$C$11:$C$30,"B",$E$11:$E$30,"*")</f>
        <v>0</v>
      </c>
      <c r="AE61" s="313"/>
      <c r="AF61" s="314"/>
      <c r="AG61" s="312">
        <f>COUNTIFS($B$11:$B$30,AG$59,$C$11:$C$30,"A",$E$11:$E$30,"*")</f>
        <v>1</v>
      </c>
      <c r="AH61" s="313"/>
      <c r="AI61" s="314"/>
      <c r="AJ61" s="312">
        <f>COUNTIFS($B$11:$B$30,AG$59,$C$11:$C$30,"B",$E$11:$E$30,"*")</f>
        <v>0</v>
      </c>
      <c r="AK61" s="314"/>
      <c r="AL61" s="101">
        <f>COUNTIFS($B$11:$B$30,AL$59,$C$11:$C$30,"A",$E$11:$E$30,"*")</f>
        <v>0</v>
      </c>
      <c r="AM61" s="101">
        <f>COUNTIFS($B$11:$B$30,AL$59,$C$11:$C$30,"B",$E$11:$E$30,"*")</f>
        <v>0</v>
      </c>
      <c r="AN61" s="62"/>
    </row>
    <row r="62" spans="1:43" ht="18" customHeight="1" x14ac:dyDescent="0.45">
      <c r="A62" s="62"/>
      <c r="B62" s="82" t="s">
        <v>109</v>
      </c>
      <c r="C62" s="101">
        <f>COUNTIFS($B$11:$B$30,C$59,$C$11:$C$30,"C",$E$11:$E$30,"*")</f>
        <v>0</v>
      </c>
      <c r="D62" s="101">
        <f>COUNTIFS($B$11:$B$30,C$59,$C$11:$C$30,"D",$E$11:$E$30,"*")</f>
        <v>0</v>
      </c>
      <c r="E62" s="101">
        <f>COUNTIFS($B$11:$B$30,E$59,$C$11:$C$30,"C",$E$11:$E$30,"*")</f>
        <v>1</v>
      </c>
      <c r="F62" s="312">
        <f>COUNTIFS($B$11:$B$30,E$59,$C$11:$C$30,"D",$E$11:$E$30,"*")</f>
        <v>1</v>
      </c>
      <c r="G62" s="313"/>
      <c r="H62" s="314"/>
      <c r="I62" s="312">
        <f>COUNTIFS($B$11:$B$30,I$59,$C$11:$C$30,"C",$E$11:$E$30,"*")</f>
        <v>0</v>
      </c>
      <c r="J62" s="313"/>
      <c r="K62" s="314"/>
      <c r="L62" s="312">
        <f>COUNTIFS($B$11:$B$30,I$59,$C$11:$C$30,"D",$E$11:$E$30,"*")</f>
        <v>0</v>
      </c>
      <c r="M62" s="313"/>
      <c r="N62" s="314"/>
      <c r="O62" s="312">
        <f>COUNTIFS($B$11:$B$30,O$59,$C$11:$C$30,"C",$E$11:$E$30,"*")</f>
        <v>0</v>
      </c>
      <c r="P62" s="313"/>
      <c r="Q62" s="314"/>
      <c r="R62" s="312">
        <f>COUNTIFS($B$11:$B$30,O$59,$C$11:$C$30,"D",$E$11:$E$30,"*")</f>
        <v>0</v>
      </c>
      <c r="S62" s="313"/>
      <c r="T62" s="314"/>
      <c r="U62" s="312">
        <f>COUNTIFS($B$11:$B$30,U$59,$C$11:$C$30,"C",$E$11:$E$30,"*")</f>
        <v>0</v>
      </c>
      <c r="V62" s="313"/>
      <c r="W62" s="314"/>
      <c r="X62" s="312">
        <f>COUNTIFS($B$11:$B$30,U$59,$C$11:$C$30,"D",$E$11:$E$30,"*")</f>
        <v>0</v>
      </c>
      <c r="Y62" s="313"/>
      <c r="Z62" s="314"/>
      <c r="AA62" s="312">
        <f>COUNTIFS($B$11:$B$30,AA$59,$C$11:$C$30,"C",$E$11:$E$30,"*")</f>
        <v>0</v>
      </c>
      <c r="AB62" s="313"/>
      <c r="AC62" s="314"/>
      <c r="AD62" s="312">
        <f>COUNTIFS($B$11:$B$30,AA$59,$C$11:$C$30,"D",$E$11:$E$30,"*")</f>
        <v>0</v>
      </c>
      <c r="AE62" s="313"/>
      <c r="AF62" s="314"/>
      <c r="AG62" s="312">
        <f>COUNTIFS($B$11:$B$30,AG$59,$C$11:$C$30,"C",$E$11:$E$30,"*")</f>
        <v>0</v>
      </c>
      <c r="AH62" s="313"/>
      <c r="AI62" s="314"/>
      <c r="AJ62" s="312">
        <f>COUNTIFS($B$11:$B$30,AG$59,$C$11:$C$30,"D",$E$11:$E$30,"*")</f>
        <v>0</v>
      </c>
      <c r="AK62" s="314"/>
      <c r="AL62" s="101">
        <f>COUNTIFS($B$11:$B$30,AL$59,$C$11:$C$30,"C",$E$11:$E$30,"*")</f>
        <v>0</v>
      </c>
      <c r="AM62" s="101">
        <f>COUNTIFS($B$11:$B$30,AL$59,$C$11:$C$30,"D",$E$11:$E$30,"*")</f>
        <v>0</v>
      </c>
      <c r="AN62" s="62"/>
    </row>
    <row r="63" spans="1:43" ht="24.75" customHeight="1" x14ac:dyDescent="0.45">
      <c r="A63" s="62"/>
      <c r="B63" s="82" t="s">
        <v>201</v>
      </c>
      <c r="C63" s="309" t="str">
        <f>IF($AK$3="４週",SUMIFS($AK$11:$AK$30,$B$11:$B$30,C59)/4/$AH$5,IF($AK$3="歴月",SUMIFS($AK$11:$AK$30,$B$11:$B$30,C59)/$AL$5,"記載する期間を選択してください"))</f>
        <v>記載する期間を選択してください</v>
      </c>
      <c r="D63" s="317"/>
      <c r="E63" s="309" t="str">
        <f>IF($AK$3="４週",SUMIFS($AK$11:$AK$30,$B$11:$B$30,E59)/4/$AH$5,IF($AK$3="歴月",SUMIFS($AK$11:$AK$30,$B$11:$B$30,E59)/$AL$5,"記載する期間を選択してください"))</f>
        <v>記載する期間を選択してください</v>
      </c>
      <c r="F63" s="310"/>
      <c r="G63" s="310"/>
      <c r="H63" s="317"/>
      <c r="I63" s="309" t="str">
        <f>IF($AK$3="４週",SUMIFS($AK$11:$AK$30,$B$11:$B$30,I59)/4/$AH$5,IF($AK$3="歴月",SUMIFS($AK$11:$AK$30,$B$11:$B$30,I59)/$AL$5,"記載する期間を選択してください"))</f>
        <v>記載する期間を選択してください</v>
      </c>
      <c r="J63" s="310"/>
      <c r="K63" s="310"/>
      <c r="L63" s="310"/>
      <c r="M63" s="310"/>
      <c r="N63" s="317"/>
      <c r="O63" s="309" t="str">
        <f>IF($AK$3="４週",SUMIFS($AK$11:$AK$30,$B$11:$B$30,O59)/4/$AH$5,IF($AK$3="歴月",SUMIFS($AK$11:$AK$30,$B$11:$B$30,O59)/$AL$5,"記載する期間を選択してください"))</f>
        <v>記載する期間を選択してください</v>
      </c>
      <c r="P63" s="310"/>
      <c r="Q63" s="310"/>
      <c r="R63" s="310"/>
      <c r="S63" s="310"/>
      <c r="T63" s="317"/>
      <c r="U63" s="309" t="str">
        <f>IF($AK$3="４週",SUMIFS($AK$11:$AK$30,$B$11:$B$30,U59)/4/$AH$5,IF($AK$3="歴月",SUMIFS($AK$11:$AK$30,$B$11:$B$30,U59)/$AL$5,"記載する期間を選択してください"))</f>
        <v>記載する期間を選択してください</v>
      </c>
      <c r="V63" s="310"/>
      <c r="W63" s="310"/>
      <c r="X63" s="310"/>
      <c r="Y63" s="310"/>
      <c r="Z63" s="317"/>
      <c r="AA63" s="309" t="str">
        <f>IF($AK$3="４週",SUMIFS($AK$11:$AK$30,$B$11:$B$30,AA59)/4/$AH$5,IF($AK$3="歴月",SUMIFS($AK$11:$AK$30,$B$11:$B$30,AA59)/$AL$5,"記載する期間を選択してください"))</f>
        <v>記載する期間を選択してください</v>
      </c>
      <c r="AB63" s="310"/>
      <c r="AC63" s="310"/>
      <c r="AD63" s="310"/>
      <c r="AE63" s="310"/>
      <c r="AF63" s="317"/>
      <c r="AG63" s="309" t="str">
        <f>IF($AK$3="４週",SUMIFS($AK$11:$AK$30,$B$11:$B$30,AG59)/4/$AH$5,IF($AK$3="歴月",SUMIFS($AK$11:$AK$30,$B$11:$B$30,AG59)/$AL$5,"記載する期間を選択してください"))</f>
        <v>記載する期間を選択してください</v>
      </c>
      <c r="AH63" s="310"/>
      <c r="AI63" s="310"/>
      <c r="AJ63" s="310"/>
      <c r="AK63" s="317"/>
      <c r="AL63" s="309" t="str">
        <f>IF($AK$3="４週",SUMIFS($AK$11:$AK$30,$B$11:$B$30,AL59)/4/$AH$5,IF($AK$3="歴月",SUMIFS($AK$11:$AK$30,$B$11:$B$30,AL59)/$AL$5,"記載する期間を選択してください"))</f>
        <v>記載する期間を選択してください</v>
      </c>
      <c r="AM63" s="317"/>
      <c r="AN63" s="62"/>
    </row>
    <row r="64" spans="1:43" ht="4.5" customHeight="1" x14ac:dyDescent="0.45">
      <c r="A64" s="62"/>
      <c r="B64" s="59"/>
      <c r="C64" s="78">
        <v>2</v>
      </c>
      <c r="D64" s="78"/>
      <c r="E64" s="78">
        <v>3</v>
      </c>
      <c r="F64" s="78"/>
      <c r="G64" s="78"/>
      <c r="H64" s="78"/>
      <c r="I64" s="78">
        <v>4</v>
      </c>
      <c r="J64" s="78"/>
      <c r="K64" s="78"/>
      <c r="L64" s="78"/>
      <c r="M64" s="78"/>
      <c r="N64" s="78"/>
      <c r="O64" s="78">
        <v>5</v>
      </c>
      <c r="P64" s="78"/>
      <c r="Q64" s="78"/>
      <c r="R64" s="78"/>
      <c r="S64" s="78"/>
      <c r="T64" s="78"/>
      <c r="U64" s="78">
        <v>6</v>
      </c>
      <c r="V64" s="78"/>
      <c r="W64" s="78"/>
      <c r="X64" s="78"/>
      <c r="Y64" s="78"/>
      <c r="Z64" s="78"/>
      <c r="AA64" s="78">
        <v>7</v>
      </c>
      <c r="AB64" s="78"/>
      <c r="AC64" s="78"/>
      <c r="AD64" s="78"/>
      <c r="AE64" s="78"/>
      <c r="AF64" s="78"/>
      <c r="AG64" s="78">
        <v>8</v>
      </c>
      <c r="AH64" s="78"/>
      <c r="AI64" s="78"/>
      <c r="AJ64" s="78"/>
      <c r="AK64" s="78"/>
      <c r="AL64" s="78">
        <v>9</v>
      </c>
      <c r="AM64" s="100"/>
      <c r="AN64" s="62"/>
    </row>
    <row r="65" spans="1:40" ht="19.5" customHeight="1" x14ac:dyDescent="0.45">
      <c r="A65" s="62"/>
      <c r="B65" s="67"/>
      <c r="C65" s="316" t="str">
        <f>IF(VLOOKUP($AK$1,選択肢!$A$1:$J$31,C70,FALSE)=0,"-",VLOOKUP($AK$1,選択肢!$A$1:$J$31,C70,FALSE))</f>
        <v>職業指導員</v>
      </c>
      <c r="D65" s="316"/>
      <c r="E65" s="78"/>
      <c r="F65" s="78"/>
      <c r="G65" s="78"/>
      <c r="H65" s="78"/>
      <c r="I65" s="78"/>
      <c r="J65" s="78"/>
      <c r="K65" s="78"/>
      <c r="L65" s="78"/>
      <c r="M65" s="78"/>
      <c r="N65" s="78"/>
      <c r="O65" s="78"/>
      <c r="P65" s="78"/>
      <c r="Q65" s="78"/>
      <c r="R65" s="78"/>
      <c r="S65" s="78"/>
      <c r="T65" s="78"/>
      <c r="U65" s="78"/>
      <c r="V65" s="78"/>
      <c r="W65" s="78"/>
      <c r="X65" s="78"/>
      <c r="Y65" s="78"/>
      <c r="Z65" s="78"/>
      <c r="AA65" s="78"/>
      <c r="AB65" s="78"/>
      <c r="AC65" s="78"/>
      <c r="AD65" s="78"/>
      <c r="AE65" s="78"/>
      <c r="AF65" s="78"/>
      <c r="AG65" s="78"/>
      <c r="AH65" s="78"/>
      <c r="AI65" s="78"/>
      <c r="AJ65" s="78"/>
      <c r="AK65" s="78"/>
      <c r="AL65" s="78"/>
      <c r="AM65" s="100"/>
      <c r="AN65" s="62"/>
    </row>
    <row r="66" spans="1:40" ht="19.5" customHeight="1" x14ac:dyDescent="0.45">
      <c r="A66" s="62"/>
      <c r="B66" s="67"/>
      <c r="C66" s="101" t="s">
        <v>56</v>
      </c>
      <c r="D66" s="101" t="s">
        <v>57</v>
      </c>
      <c r="E66" s="78"/>
      <c r="F66" s="78"/>
      <c r="G66" s="78"/>
      <c r="H66" s="78"/>
      <c r="I66" s="78"/>
      <c r="J66" s="78"/>
      <c r="K66" s="78"/>
      <c r="L66" s="78"/>
      <c r="M66" s="78"/>
      <c r="N66" s="78"/>
      <c r="O66" s="78"/>
      <c r="P66" s="78"/>
      <c r="Q66" s="78"/>
      <c r="R66" s="78"/>
      <c r="S66" s="78"/>
      <c r="T66" s="78"/>
      <c r="U66" s="78"/>
      <c r="V66" s="78"/>
      <c r="W66" s="78"/>
      <c r="X66" s="78"/>
      <c r="Y66" s="78"/>
      <c r="Z66" s="78"/>
      <c r="AA66" s="78"/>
      <c r="AB66" s="78"/>
      <c r="AC66" s="78"/>
      <c r="AD66" s="78"/>
      <c r="AE66" s="78"/>
      <c r="AF66" s="78"/>
      <c r="AG66" s="78"/>
      <c r="AH66" s="78"/>
      <c r="AI66" s="78"/>
      <c r="AJ66" s="78"/>
      <c r="AK66" s="78"/>
      <c r="AL66" s="78"/>
      <c r="AM66" s="100"/>
      <c r="AN66" s="62"/>
    </row>
    <row r="67" spans="1:40" ht="19.5" customHeight="1" x14ac:dyDescent="0.45">
      <c r="A67" s="62"/>
      <c r="B67" s="75" t="s">
        <v>108</v>
      </c>
      <c r="C67" s="101">
        <f>COUNTIFS($B$11:$B$30,C$65,$C$11:$C$30,"A",$E$11:$E$30,"*")</f>
        <v>0</v>
      </c>
      <c r="D67" s="101">
        <f>COUNTIFS($B$11:$B$30,C$65,$C$11:$C$30,"B",$E$11:$E$30,"*")</f>
        <v>0</v>
      </c>
      <c r="E67" s="78"/>
      <c r="F67" s="78"/>
      <c r="G67" s="78"/>
      <c r="H67" s="78"/>
      <c r="I67" s="78"/>
      <c r="J67" s="78"/>
      <c r="K67" s="78"/>
      <c r="L67" s="78"/>
      <c r="M67" s="78"/>
      <c r="N67" s="78"/>
      <c r="O67" s="78"/>
      <c r="P67" s="78"/>
      <c r="Q67" s="78"/>
      <c r="R67" s="78"/>
      <c r="S67" s="78"/>
      <c r="T67" s="78"/>
      <c r="U67" s="78"/>
      <c r="V67" s="78"/>
      <c r="W67" s="78"/>
      <c r="X67" s="78"/>
      <c r="Y67" s="78"/>
      <c r="Z67" s="78"/>
      <c r="AA67" s="78"/>
      <c r="AB67" s="78"/>
      <c r="AC67" s="78"/>
      <c r="AD67" s="78"/>
      <c r="AE67" s="78"/>
      <c r="AF67" s="78"/>
      <c r="AG67" s="78"/>
      <c r="AH67" s="78"/>
      <c r="AI67" s="78"/>
      <c r="AJ67" s="78"/>
      <c r="AK67" s="78"/>
      <c r="AL67" s="78"/>
      <c r="AM67" s="100"/>
      <c r="AN67" s="62"/>
    </row>
    <row r="68" spans="1:40" ht="19.5" customHeight="1" x14ac:dyDescent="0.45">
      <c r="A68" s="62"/>
      <c r="B68" s="82" t="s">
        <v>109</v>
      </c>
      <c r="C68" s="101">
        <f>COUNTIFS($B$11:$B$30,C$65,$C$11:$C$30,"C",$E$11:$E$30,"*")</f>
        <v>0</v>
      </c>
      <c r="D68" s="101">
        <f>COUNTIFS($B$11:$B$30,C$65,$C$11:$C$30,"D",$E$11:$E$30,"*")</f>
        <v>0</v>
      </c>
      <c r="E68" s="78"/>
      <c r="F68" s="78"/>
      <c r="G68" s="78"/>
      <c r="H68" s="78"/>
      <c r="I68" s="78"/>
      <c r="J68" s="78"/>
      <c r="K68" s="78"/>
      <c r="L68" s="78"/>
      <c r="M68" s="78"/>
      <c r="N68" s="78"/>
      <c r="O68" s="78"/>
      <c r="P68" s="78"/>
      <c r="Q68" s="78"/>
      <c r="R68" s="78"/>
      <c r="S68" s="78"/>
      <c r="T68" s="78"/>
      <c r="U68" s="78"/>
      <c r="V68" s="78"/>
      <c r="W68" s="78"/>
      <c r="X68" s="78"/>
      <c r="Y68" s="78"/>
      <c r="Z68" s="78"/>
      <c r="AA68" s="78"/>
      <c r="AB68" s="78"/>
      <c r="AC68" s="78"/>
      <c r="AD68" s="78"/>
      <c r="AE68" s="78"/>
      <c r="AF68" s="78"/>
      <c r="AG68" s="78"/>
      <c r="AH68" s="78"/>
      <c r="AI68" s="78"/>
      <c r="AJ68" s="78"/>
      <c r="AK68" s="78"/>
      <c r="AL68" s="78"/>
      <c r="AM68" s="100"/>
      <c r="AN68" s="62"/>
    </row>
    <row r="69" spans="1:40" ht="19.5" customHeight="1" x14ac:dyDescent="0.45">
      <c r="A69" s="62"/>
      <c r="B69" s="82" t="s">
        <v>201</v>
      </c>
      <c r="C69" s="309" t="str">
        <f>IF($AK$3="４週",SUMIFS($AK$11:$AK$30,$B$11:$B$30,C65)/4/$AH$5,IF($AK$3="歴月",SUMIFS($AK$11:$AK$30,$B$11:$B$30,C65)/$AL$5,"記載する期間を選択してください"))</f>
        <v>記載する期間を選択してください</v>
      </c>
      <c r="D69" s="317"/>
      <c r="E69" s="78"/>
      <c r="F69" s="78"/>
      <c r="G69" s="78"/>
      <c r="H69" s="78"/>
      <c r="I69" s="78"/>
      <c r="J69" s="78"/>
      <c r="K69" s="78"/>
      <c r="L69" s="78"/>
      <c r="M69" s="78"/>
      <c r="N69" s="78"/>
      <c r="O69" s="78"/>
      <c r="P69" s="78"/>
      <c r="Q69" s="78"/>
      <c r="R69" s="78"/>
      <c r="S69" s="78"/>
      <c r="T69" s="78"/>
      <c r="U69" s="78"/>
      <c r="V69" s="78"/>
      <c r="W69" s="78"/>
      <c r="X69" s="78"/>
      <c r="Y69" s="78"/>
      <c r="Z69" s="78"/>
      <c r="AA69" s="78"/>
      <c r="AB69" s="78"/>
      <c r="AC69" s="78"/>
      <c r="AD69" s="78"/>
      <c r="AE69" s="78"/>
      <c r="AF69" s="78"/>
      <c r="AG69" s="78"/>
      <c r="AH69" s="78"/>
      <c r="AI69" s="78"/>
      <c r="AJ69" s="78"/>
      <c r="AK69" s="78"/>
      <c r="AL69" s="78"/>
      <c r="AM69" s="100"/>
      <c r="AN69" s="62"/>
    </row>
    <row r="70" spans="1:40" ht="3" customHeight="1" x14ac:dyDescent="0.45">
      <c r="A70" s="62"/>
      <c r="B70" s="59"/>
      <c r="C70" s="78">
        <v>10</v>
      </c>
      <c r="D70" s="78"/>
      <c r="E70" s="78"/>
      <c r="F70" s="78"/>
      <c r="G70" s="78"/>
      <c r="H70" s="78"/>
      <c r="I70" s="78"/>
      <c r="J70" s="78"/>
      <c r="K70" s="78"/>
      <c r="L70" s="78"/>
      <c r="M70" s="78"/>
      <c r="N70" s="78"/>
      <c r="O70" s="78"/>
      <c r="P70" s="78"/>
      <c r="Q70" s="78"/>
      <c r="R70" s="78"/>
      <c r="S70" s="78"/>
      <c r="T70" s="78"/>
      <c r="U70" s="78"/>
      <c r="V70" s="78"/>
      <c r="W70" s="78"/>
      <c r="X70" s="78"/>
      <c r="Y70" s="78"/>
      <c r="Z70" s="78"/>
      <c r="AA70" s="78"/>
      <c r="AB70" s="78"/>
      <c r="AC70" s="78"/>
      <c r="AD70" s="78"/>
      <c r="AE70" s="78"/>
      <c r="AF70" s="78"/>
      <c r="AG70" s="78"/>
      <c r="AH70" s="78"/>
      <c r="AI70" s="78"/>
      <c r="AJ70" s="78"/>
      <c r="AK70" s="78"/>
      <c r="AL70" s="78"/>
      <c r="AM70" s="100"/>
      <c r="AN70" s="62"/>
    </row>
    <row r="71" spans="1:40" ht="15" customHeight="1" x14ac:dyDescent="0.45">
      <c r="A71" s="60" t="s">
        <v>166</v>
      </c>
      <c r="B71" s="91"/>
      <c r="C71" s="92"/>
      <c r="D71" s="92"/>
      <c r="E71" s="92"/>
      <c r="F71" s="93"/>
      <c r="G71" s="92"/>
      <c r="H71" s="78"/>
      <c r="I71" s="78"/>
      <c r="J71" s="78"/>
      <c r="K71" s="78"/>
      <c r="L71" s="78"/>
      <c r="M71" s="78"/>
      <c r="N71" s="78"/>
      <c r="O71" s="78"/>
      <c r="P71" s="78"/>
      <c r="Q71" s="78"/>
      <c r="R71" s="78">
        <v>6</v>
      </c>
      <c r="S71" s="78"/>
      <c r="T71" s="78"/>
      <c r="U71" s="78"/>
      <c r="V71" s="78"/>
      <c r="W71" s="78"/>
      <c r="X71" s="78">
        <v>7</v>
      </c>
      <c r="Y71" s="78"/>
      <c r="Z71" s="78"/>
      <c r="AA71" s="78"/>
      <c r="AB71" s="78"/>
      <c r="AC71" s="78"/>
      <c r="AD71" s="78">
        <v>8</v>
      </c>
      <c r="AE71" s="78"/>
      <c r="AF71" s="78"/>
      <c r="AG71" s="79"/>
      <c r="AH71" s="79"/>
      <c r="AI71" s="79"/>
      <c r="AJ71" s="79">
        <v>9</v>
      </c>
      <c r="AK71" s="77"/>
      <c r="AL71" s="77"/>
      <c r="AM71" s="62"/>
    </row>
    <row r="72" spans="1:40" s="60" customFormat="1" ht="15" customHeight="1" x14ac:dyDescent="0.45">
      <c r="A72" s="60" t="s">
        <v>167</v>
      </c>
      <c r="B72" s="86"/>
      <c r="C72" s="86"/>
      <c r="D72" s="86"/>
      <c r="E72" s="86"/>
      <c r="F72" s="86"/>
      <c r="G72" s="86"/>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row>
    <row r="73" spans="1:40" s="60" customFormat="1" ht="15" customHeight="1" x14ac:dyDescent="0.45">
      <c r="A73" s="60" t="s">
        <v>217</v>
      </c>
      <c r="B73" s="86"/>
      <c r="C73" s="86"/>
      <c r="D73" s="86"/>
      <c r="E73" s="86"/>
      <c r="F73" s="86"/>
      <c r="G73" s="86"/>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row>
    <row r="74" spans="1:40" s="60" customFormat="1" ht="15" customHeight="1" x14ac:dyDescent="0.45">
      <c r="A74" s="60" t="s">
        <v>168</v>
      </c>
      <c r="B74" s="86"/>
      <c r="C74" s="86"/>
      <c r="D74" s="86"/>
      <c r="E74" s="86"/>
      <c r="F74" s="86"/>
      <c r="G74" s="86"/>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row>
    <row r="75" spans="1:40" s="60" customFormat="1" ht="15" customHeight="1" x14ac:dyDescent="0.45">
      <c r="A75" s="60" t="s">
        <v>169</v>
      </c>
      <c r="B75" s="86"/>
      <c r="C75" s="86"/>
      <c r="D75" s="86"/>
      <c r="E75" s="86"/>
      <c r="F75" s="86"/>
      <c r="G75" s="86"/>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row>
    <row r="76" spans="1:40" ht="15" customHeight="1" x14ac:dyDescent="0.45">
      <c r="A76" s="60" t="s">
        <v>170</v>
      </c>
      <c r="B76" s="94"/>
      <c r="C76" s="60"/>
      <c r="D76" s="60"/>
      <c r="E76" s="60"/>
      <c r="F76" s="60"/>
      <c r="G76" s="60"/>
    </row>
    <row r="77" spans="1:40" ht="15" customHeight="1" x14ac:dyDescent="0.45">
      <c r="A77" s="60" t="s">
        <v>171</v>
      </c>
      <c r="B77" s="94"/>
      <c r="C77" s="60"/>
      <c r="D77" s="60"/>
      <c r="E77" s="60"/>
      <c r="F77" s="60"/>
      <c r="G77" s="60"/>
    </row>
    <row r="78" spans="1:40" ht="15" customHeight="1" x14ac:dyDescent="0.45">
      <c r="A78" s="60"/>
      <c r="B78" s="75" t="s">
        <v>172</v>
      </c>
      <c r="C78" s="267" t="s">
        <v>173</v>
      </c>
      <c r="D78" s="267"/>
      <c r="E78" s="267"/>
      <c r="F78" s="60"/>
      <c r="G78" s="60"/>
    </row>
    <row r="79" spans="1:40" ht="15" customHeight="1" x14ac:dyDescent="0.45">
      <c r="A79" s="60"/>
      <c r="B79" s="97" t="s">
        <v>190</v>
      </c>
      <c r="C79" s="280" t="s">
        <v>174</v>
      </c>
      <c r="D79" s="280"/>
      <c r="E79" s="280"/>
      <c r="F79" s="60"/>
      <c r="G79" s="60"/>
    </row>
    <row r="80" spans="1:40" ht="15" customHeight="1" x14ac:dyDescent="0.45">
      <c r="A80" s="60"/>
      <c r="B80" s="97" t="s">
        <v>191</v>
      </c>
      <c r="C80" s="280" t="s">
        <v>175</v>
      </c>
      <c r="D80" s="280"/>
      <c r="E80" s="280"/>
      <c r="F80" s="60"/>
      <c r="G80" s="60"/>
    </row>
    <row r="81" spans="1:7" ht="15" customHeight="1" x14ac:dyDescent="0.45">
      <c r="A81" s="60"/>
      <c r="B81" s="97" t="s">
        <v>192</v>
      </c>
      <c r="C81" s="280" t="s">
        <v>176</v>
      </c>
      <c r="D81" s="280"/>
      <c r="E81" s="280"/>
      <c r="F81" s="60"/>
      <c r="G81" s="60"/>
    </row>
    <row r="82" spans="1:7" ht="15" customHeight="1" x14ac:dyDescent="0.45">
      <c r="A82" s="60"/>
      <c r="B82" s="97" t="s">
        <v>193</v>
      </c>
      <c r="C82" s="280" t="s">
        <v>177</v>
      </c>
      <c r="D82" s="280"/>
      <c r="E82" s="280"/>
      <c r="F82" s="60"/>
      <c r="G82" s="60"/>
    </row>
    <row r="83" spans="1:7" ht="15" customHeight="1" x14ac:dyDescent="0.45">
      <c r="A83" s="60"/>
      <c r="B83" s="60" t="s">
        <v>178</v>
      </c>
      <c r="C83" s="60"/>
      <c r="D83" s="60"/>
      <c r="E83" s="60"/>
      <c r="F83" s="60"/>
      <c r="G83" s="60"/>
    </row>
    <row r="84" spans="1:7" ht="15" customHeight="1" x14ac:dyDescent="0.45">
      <c r="A84" s="60"/>
      <c r="B84" s="60" t="s">
        <v>195</v>
      </c>
      <c r="C84" s="60"/>
      <c r="D84" s="60"/>
      <c r="E84" s="60"/>
      <c r="F84" s="60"/>
      <c r="G84" s="60"/>
    </row>
    <row r="85" spans="1:7" ht="15" customHeight="1" x14ac:dyDescent="0.45">
      <c r="A85" s="60"/>
      <c r="B85" s="60" t="s">
        <v>179</v>
      </c>
      <c r="C85" s="60"/>
      <c r="D85" s="60"/>
      <c r="E85" s="60"/>
      <c r="F85" s="60"/>
      <c r="G85" s="60"/>
    </row>
    <row r="86" spans="1:7" ht="15" customHeight="1" x14ac:dyDescent="0.45">
      <c r="A86" s="60" t="s">
        <v>180</v>
      </c>
      <c r="B86" s="94"/>
      <c r="C86" s="60"/>
      <c r="D86" s="60"/>
      <c r="E86" s="60"/>
      <c r="F86" s="60"/>
      <c r="G86" s="60"/>
    </row>
    <row r="87" spans="1:7" ht="15" customHeight="1" x14ac:dyDescent="0.45">
      <c r="A87" s="60" t="s">
        <v>336</v>
      </c>
      <c r="B87" s="94"/>
      <c r="C87" s="60"/>
      <c r="D87" s="60"/>
      <c r="E87" s="60"/>
      <c r="F87" s="60"/>
      <c r="G87" s="60"/>
    </row>
    <row r="88" spans="1:7" ht="15" customHeight="1" x14ac:dyDescent="0.45">
      <c r="A88" s="60" t="s">
        <v>196</v>
      </c>
      <c r="B88" s="94"/>
      <c r="C88" s="60"/>
      <c r="D88" s="60"/>
      <c r="E88" s="60"/>
      <c r="F88" s="60"/>
      <c r="G88" s="60"/>
    </row>
    <row r="89" spans="1:7" ht="15" customHeight="1" x14ac:dyDescent="0.45">
      <c r="A89" s="60" t="s">
        <v>182</v>
      </c>
      <c r="B89" s="94"/>
      <c r="C89" s="60"/>
      <c r="D89" s="60"/>
      <c r="E89" s="60"/>
      <c r="F89" s="60"/>
      <c r="G89" s="60"/>
    </row>
    <row r="90" spans="1:7" ht="15" customHeight="1" x14ac:dyDescent="0.45">
      <c r="A90" s="60" t="s">
        <v>316</v>
      </c>
      <c r="B90" s="94"/>
      <c r="C90" s="60"/>
      <c r="D90" s="60"/>
      <c r="E90" s="60"/>
      <c r="F90" s="60"/>
      <c r="G90" s="60"/>
    </row>
    <row r="91" spans="1:7" ht="15" customHeight="1" x14ac:dyDescent="0.45">
      <c r="A91" s="60" t="s">
        <v>183</v>
      </c>
      <c r="B91" s="94"/>
      <c r="C91" s="60"/>
      <c r="D91" s="60"/>
      <c r="E91" s="60"/>
      <c r="F91" s="60"/>
      <c r="G91" s="60"/>
    </row>
    <row r="92" spans="1:7" ht="15" customHeight="1" x14ac:dyDescent="0.45">
      <c r="A92" s="60" t="s">
        <v>184</v>
      </c>
      <c r="B92" s="94"/>
      <c r="C92" s="60"/>
      <c r="D92" s="60"/>
      <c r="E92" s="60"/>
      <c r="F92" s="60"/>
      <c r="G92" s="60"/>
    </row>
    <row r="93" spans="1:7" ht="15" customHeight="1" x14ac:dyDescent="0.45">
      <c r="A93" s="60" t="s">
        <v>185</v>
      </c>
      <c r="B93" s="94"/>
      <c r="C93" s="60"/>
      <c r="D93" s="60"/>
      <c r="E93" s="60"/>
      <c r="F93" s="60"/>
      <c r="G93" s="60"/>
    </row>
    <row r="94" spans="1:7" ht="15" customHeight="1" x14ac:dyDescent="0.45">
      <c r="A94" s="60" t="s">
        <v>186</v>
      </c>
      <c r="B94" s="94"/>
      <c r="C94" s="60"/>
      <c r="D94" s="60"/>
      <c r="E94" s="60"/>
      <c r="F94" s="60"/>
      <c r="G94" s="60"/>
    </row>
    <row r="95" spans="1:7" ht="15" customHeight="1" x14ac:dyDescent="0.45">
      <c r="A95" s="60" t="s">
        <v>187</v>
      </c>
      <c r="B95" s="94"/>
      <c r="C95" s="60"/>
      <c r="D95" s="60"/>
      <c r="E95" s="60"/>
      <c r="F95" s="60"/>
      <c r="G95" s="60"/>
    </row>
    <row r="96" spans="1:7" ht="15" customHeight="1" x14ac:dyDescent="0.45">
      <c r="A96" s="60" t="s">
        <v>188</v>
      </c>
      <c r="B96" s="94"/>
      <c r="C96" s="60"/>
      <c r="D96" s="60"/>
      <c r="E96" s="60"/>
      <c r="F96" s="60"/>
      <c r="G96" s="60"/>
    </row>
    <row r="97" spans="1:7" ht="15" customHeight="1" x14ac:dyDescent="0.45">
      <c r="A97" s="60" t="s">
        <v>189</v>
      </c>
      <c r="B97" s="94"/>
      <c r="C97" s="60"/>
      <c r="D97" s="60"/>
      <c r="E97" s="60"/>
      <c r="F97" s="60"/>
      <c r="G97" s="60"/>
    </row>
    <row r="98" spans="1:7" ht="15" customHeight="1" x14ac:dyDescent="0.45">
      <c r="A98" s="60" t="s">
        <v>194</v>
      </c>
      <c r="B98" s="94"/>
      <c r="C98" s="60"/>
      <c r="D98" s="60"/>
      <c r="E98" s="60"/>
      <c r="F98" s="60"/>
      <c r="G98" s="60"/>
    </row>
  </sheetData>
  <mergeCells count="257">
    <mergeCell ref="B50:C50"/>
    <mergeCell ref="F50:H50"/>
    <mergeCell ref="I50:K50"/>
    <mergeCell ref="L50:N50"/>
    <mergeCell ref="O50:Q50"/>
    <mergeCell ref="R50:T50"/>
    <mergeCell ref="U50:W50"/>
    <mergeCell ref="X50:Z50"/>
    <mergeCell ref="AA50:AC50"/>
    <mergeCell ref="F49:H49"/>
    <mergeCell ref="I49:K49"/>
    <mergeCell ref="L49:N49"/>
    <mergeCell ref="O49:Q49"/>
    <mergeCell ref="R49:T49"/>
    <mergeCell ref="U49:W49"/>
    <mergeCell ref="X49:Z49"/>
    <mergeCell ref="AA49:AC49"/>
    <mergeCell ref="AD49:AF49"/>
    <mergeCell ref="AK1:AN1"/>
    <mergeCell ref="M2:P2"/>
    <mergeCell ref="Q2:R2"/>
    <mergeCell ref="S2:T2"/>
    <mergeCell ref="U2:V2"/>
    <mergeCell ref="AK2:AN2"/>
    <mergeCell ref="AM13:AN13"/>
    <mergeCell ref="AM14:AN14"/>
    <mergeCell ref="AM15:AN15"/>
    <mergeCell ref="A7:A10"/>
    <mergeCell ref="B7:B10"/>
    <mergeCell ref="C7:C10"/>
    <mergeCell ref="D7:D10"/>
    <mergeCell ref="E7:E10"/>
    <mergeCell ref="F7:AJ7"/>
    <mergeCell ref="AK7:AK10"/>
    <mergeCell ref="AL7:AL10"/>
    <mergeCell ref="AM7:AN10"/>
    <mergeCell ref="F8:L8"/>
    <mergeCell ref="M8:S8"/>
    <mergeCell ref="T8:Z8"/>
    <mergeCell ref="AA8:AG8"/>
    <mergeCell ref="AH8:AJ8"/>
    <mergeCell ref="AM26:AN26"/>
    <mergeCell ref="AM27:AN27"/>
    <mergeCell ref="AM28:AN28"/>
    <mergeCell ref="AJ42:AK42"/>
    <mergeCell ref="R42:T42"/>
    <mergeCell ref="U42:W42"/>
    <mergeCell ref="X42:Z42"/>
    <mergeCell ref="AM16:AN16"/>
    <mergeCell ref="AK3:AN3"/>
    <mergeCell ref="AK4:AN4"/>
    <mergeCell ref="AH5:AJ5"/>
    <mergeCell ref="AM11:AN11"/>
    <mergeCell ref="AM12:AN12"/>
    <mergeCell ref="AM17:AN17"/>
    <mergeCell ref="AM18:AN18"/>
    <mergeCell ref="AM19:AN19"/>
    <mergeCell ref="AM20:AN20"/>
    <mergeCell ref="AM21:AN21"/>
    <mergeCell ref="AM22:AN22"/>
    <mergeCell ref="AM23:AN23"/>
    <mergeCell ref="AM24:AN24"/>
    <mergeCell ref="AM25:AN25"/>
    <mergeCell ref="AA42:AC42"/>
    <mergeCell ref="AD42:AF42"/>
    <mergeCell ref="AG42:AI42"/>
    <mergeCell ref="AM29:AN29"/>
    <mergeCell ref="AM30:AN30"/>
    <mergeCell ref="B39:C39"/>
    <mergeCell ref="D39:E39"/>
    <mergeCell ref="F39:K39"/>
    <mergeCell ref="L39:Q39"/>
    <mergeCell ref="R39:W39"/>
    <mergeCell ref="X37:AC37"/>
    <mergeCell ref="X38:AC38"/>
    <mergeCell ref="X39:AC39"/>
    <mergeCell ref="R38:W38"/>
    <mergeCell ref="A31:E31"/>
    <mergeCell ref="AM31:AN32"/>
    <mergeCell ref="A32:E32"/>
    <mergeCell ref="A42:C42"/>
    <mergeCell ref="F42:H42"/>
    <mergeCell ref="I42:K42"/>
    <mergeCell ref="L42:N42"/>
    <mergeCell ref="O42:Q42"/>
    <mergeCell ref="A43:C43"/>
    <mergeCell ref="F43:H43"/>
    <mergeCell ref="I43:K43"/>
    <mergeCell ref="L43:N43"/>
    <mergeCell ref="O43:Q43"/>
    <mergeCell ref="AJ43:AK43"/>
    <mergeCell ref="AL43:AL51"/>
    <mergeCell ref="AM43:AM51"/>
    <mergeCell ref="A44:C44"/>
    <mergeCell ref="F44:H44"/>
    <mergeCell ref="I44:K44"/>
    <mergeCell ref="L44:N44"/>
    <mergeCell ref="O44:Q44"/>
    <mergeCell ref="AJ44:AK44"/>
    <mergeCell ref="A45:C45"/>
    <mergeCell ref="R43:T43"/>
    <mergeCell ref="U43:W43"/>
    <mergeCell ref="X43:Z43"/>
    <mergeCell ref="AA43:AC43"/>
    <mergeCell ref="AD43:AF43"/>
    <mergeCell ref="AG43:AI43"/>
    <mergeCell ref="AD44:AF44"/>
    <mergeCell ref="AG44:AI44"/>
    <mergeCell ref="AD45:AF45"/>
    <mergeCell ref="AG45:AI45"/>
    <mergeCell ref="AJ45:AK45"/>
    <mergeCell ref="A46:C46"/>
    <mergeCell ref="F46:H46"/>
    <mergeCell ref="I46:K46"/>
    <mergeCell ref="L46:N46"/>
    <mergeCell ref="O46:Q46"/>
    <mergeCell ref="X45:Z45"/>
    <mergeCell ref="AA45:AC45"/>
    <mergeCell ref="R44:T44"/>
    <mergeCell ref="U44:W44"/>
    <mergeCell ref="X44:Z44"/>
    <mergeCell ref="AA44:AC44"/>
    <mergeCell ref="F45:H45"/>
    <mergeCell ref="I45:K45"/>
    <mergeCell ref="L45:N45"/>
    <mergeCell ref="O45:Q45"/>
    <mergeCell ref="R45:T45"/>
    <mergeCell ref="U45:W45"/>
    <mergeCell ref="A47:C47"/>
    <mergeCell ref="F47:H47"/>
    <mergeCell ref="I47:K47"/>
    <mergeCell ref="L47:N47"/>
    <mergeCell ref="O47:Q47"/>
    <mergeCell ref="A48:C48"/>
    <mergeCell ref="F48:H48"/>
    <mergeCell ref="I48:K48"/>
    <mergeCell ref="L48:N48"/>
    <mergeCell ref="O48:Q48"/>
    <mergeCell ref="A51:C51"/>
    <mergeCell ref="F51:H51"/>
    <mergeCell ref="I51:K51"/>
    <mergeCell ref="U59:Z59"/>
    <mergeCell ref="AA59:AF59"/>
    <mergeCell ref="AA56:AF56"/>
    <mergeCell ref="AD51:AF51"/>
    <mergeCell ref="U51:W51"/>
    <mergeCell ref="AA55:AF55"/>
    <mergeCell ref="U56:Z56"/>
    <mergeCell ref="C59:D59"/>
    <mergeCell ref="E59:H59"/>
    <mergeCell ref="I59:N59"/>
    <mergeCell ref="X51:Z51"/>
    <mergeCell ref="AA51:AC51"/>
    <mergeCell ref="O59:T59"/>
    <mergeCell ref="AL59:AM59"/>
    <mergeCell ref="F60:H60"/>
    <mergeCell ref="I60:K60"/>
    <mergeCell ref="L60:N60"/>
    <mergeCell ref="O60:Q60"/>
    <mergeCell ref="R60:T60"/>
    <mergeCell ref="A55:B55"/>
    <mergeCell ref="C55:D55"/>
    <mergeCell ref="E55:H55"/>
    <mergeCell ref="A56:B56"/>
    <mergeCell ref="C56:D56"/>
    <mergeCell ref="E56:H56"/>
    <mergeCell ref="AG55:AK55"/>
    <mergeCell ref="AG56:AK56"/>
    <mergeCell ref="AG59:AK59"/>
    <mergeCell ref="I56:N56"/>
    <mergeCell ref="O55:T55"/>
    <mergeCell ref="O56:T56"/>
    <mergeCell ref="U55:Z55"/>
    <mergeCell ref="I55:N55"/>
    <mergeCell ref="AG63:AK63"/>
    <mergeCell ref="AL63:AM63"/>
    <mergeCell ref="C78:E78"/>
    <mergeCell ref="C79:E79"/>
    <mergeCell ref="C80:E80"/>
    <mergeCell ref="AA63:AF63"/>
    <mergeCell ref="U62:W62"/>
    <mergeCell ref="F62:H62"/>
    <mergeCell ref="I62:K62"/>
    <mergeCell ref="AA62:AC62"/>
    <mergeCell ref="AD62:AF62"/>
    <mergeCell ref="AG62:AI62"/>
    <mergeCell ref="AJ62:AK62"/>
    <mergeCell ref="X62:Z62"/>
    <mergeCell ref="L62:N62"/>
    <mergeCell ref="O62:Q62"/>
    <mergeCell ref="R62:T62"/>
    <mergeCell ref="C82:E82"/>
    <mergeCell ref="B37:C37"/>
    <mergeCell ref="D37:E37"/>
    <mergeCell ref="F37:K37"/>
    <mergeCell ref="L37:Q37"/>
    <mergeCell ref="R37:W37"/>
    <mergeCell ref="B38:C38"/>
    <mergeCell ref="D38:E38"/>
    <mergeCell ref="F38:K38"/>
    <mergeCell ref="L38:Q38"/>
    <mergeCell ref="C81:E81"/>
    <mergeCell ref="C63:D63"/>
    <mergeCell ref="E63:H63"/>
    <mergeCell ref="I63:N63"/>
    <mergeCell ref="O63:T63"/>
    <mergeCell ref="U63:Z63"/>
    <mergeCell ref="C65:D65"/>
    <mergeCell ref="C69:D69"/>
    <mergeCell ref="O61:Q61"/>
    <mergeCell ref="R61:T61"/>
    <mergeCell ref="U61:W61"/>
    <mergeCell ref="U60:W60"/>
    <mergeCell ref="X60:Z60"/>
    <mergeCell ref="X61:Z61"/>
    <mergeCell ref="F61:H61"/>
    <mergeCell ref="I61:K61"/>
    <mergeCell ref="L61:N61"/>
    <mergeCell ref="AJ61:AK61"/>
    <mergeCell ref="AD60:AF60"/>
    <mergeCell ref="AG60:AI60"/>
    <mergeCell ref="AJ60:AK60"/>
    <mergeCell ref="AA61:AC61"/>
    <mergeCell ref="AD61:AF61"/>
    <mergeCell ref="AG61:AI61"/>
    <mergeCell ref="AA60:AC60"/>
    <mergeCell ref="R47:T47"/>
    <mergeCell ref="L51:N51"/>
    <mergeCell ref="O51:Q51"/>
    <mergeCell ref="R51:T51"/>
    <mergeCell ref="R48:T48"/>
    <mergeCell ref="U48:W48"/>
    <mergeCell ref="X48:Z48"/>
    <mergeCell ref="AA48:AC48"/>
    <mergeCell ref="R46:T46"/>
    <mergeCell ref="U46:W46"/>
    <mergeCell ref="AA46:AC46"/>
    <mergeCell ref="U47:W47"/>
    <mergeCell ref="X47:Z47"/>
    <mergeCell ref="AA47:AC47"/>
    <mergeCell ref="AD47:AF47"/>
    <mergeCell ref="AG47:AI47"/>
    <mergeCell ref="X46:Z46"/>
    <mergeCell ref="AG51:AI51"/>
    <mergeCell ref="AJ51:AK51"/>
    <mergeCell ref="AD48:AF48"/>
    <mergeCell ref="AG48:AI48"/>
    <mergeCell ref="AJ48:AK48"/>
    <mergeCell ref="AJ47:AK47"/>
    <mergeCell ref="AD46:AF46"/>
    <mergeCell ref="AG46:AI46"/>
    <mergeCell ref="AJ46:AK46"/>
    <mergeCell ref="AG49:AI49"/>
    <mergeCell ref="AJ49:AK49"/>
    <mergeCell ref="AD50:AF50"/>
    <mergeCell ref="AG50:AI50"/>
    <mergeCell ref="AJ50:AK50"/>
  </mergeCells>
  <phoneticPr fontId="3"/>
  <dataValidations count="8">
    <dataValidation type="list" allowBlank="1" showInputMessage="1" showErrorMessage="1" sqref="AK3:AN3" xr:uid="{00000000-0002-0000-1400-000000000000}">
      <formula1>"４週,歴月"</formula1>
    </dataValidation>
    <dataValidation type="list" allowBlank="1" showInputMessage="1" showErrorMessage="1" sqref="AK4:AN4" xr:uid="{00000000-0002-0000-1400-000001000000}">
      <formula1>"予定,実績"</formula1>
    </dataValidation>
    <dataValidation type="whole" operator="greaterThanOrEqual" allowBlank="1" showInputMessage="1" showErrorMessage="1" sqref="AG43:AG51 I43:I51 AD43:AD51 AA43:AA51 X43:X51 U43:U51 R43:R51 O43:O51 L43:L51 D43:F51" xr:uid="{00000000-0002-0000-1400-000002000000}">
      <formula1>0</formula1>
    </dataValidation>
    <dataValidation operator="greaterThanOrEqual" allowBlank="1" showInputMessage="1" showErrorMessage="1" sqref="I52:I54 AL43:AM50 I57 L52:L54 L57 AJ43:AJ51" xr:uid="{00000000-0002-0000-1400-000003000000}"/>
    <dataValidation type="list" allowBlank="1" showInputMessage="1" showErrorMessage="1" sqref="C11:C30" xr:uid="{00000000-0002-0000-1400-000004000000}">
      <formula1>"A,B,C,D"</formula1>
    </dataValidation>
    <dataValidation type="list" allowBlank="1" showInputMessage="1" showErrorMessage="1" sqref="B40:E40 D38:E38" xr:uid="{00000000-0002-0000-1400-000005000000}">
      <formula1>"○"</formula1>
    </dataValidation>
    <dataValidation type="list" operator="greaterThanOrEqual" allowBlank="1" showInputMessage="1" showErrorMessage="1" sqref="F38:AC38 F40:W40" xr:uid="{00000000-0002-0000-1400-000006000000}">
      <formula1>"○"</formula1>
    </dataValidation>
    <dataValidation type="list" allowBlank="1" showInputMessage="1" showErrorMessage="1" sqref="B11:B30" xr:uid="{00000000-0002-0000-1400-000007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85" fitToWidth="0" fitToHeight="0" orientation="landscape" r:id="rId1"/>
  <headerFooter alignWithMargins="0">
    <oddHeader>&amp;L&amp;"ＭＳ ゴシック,標準"&amp;10（参考様式）</oddHeader>
  </headerFooter>
  <rowBreaks count="2" manualBreakCount="2">
    <brk id="35" max="39" man="1"/>
    <brk id="70" max="3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0"/>
  <dimension ref="A1:AN61"/>
  <sheetViews>
    <sheetView showGridLines="0" view="pageBreakPreview" zoomScaleNormal="100" zoomScaleSheetLayoutView="100" workbookViewId="0">
      <selection activeCell="P69" sqref="P69"/>
    </sheetView>
  </sheetViews>
  <sheetFormatPr defaultColWidth="8.19921875" defaultRowHeight="21" customHeight="1" x14ac:dyDescent="0.45"/>
  <cols>
    <col min="1" max="1" width="2.59765625" style="59" customWidth="1"/>
    <col min="2" max="2" width="8.59765625" style="61" customWidth="1"/>
    <col min="3" max="5" width="6.59765625" style="59" customWidth="1"/>
    <col min="6" max="36" width="2.59765625" style="59" customWidth="1"/>
    <col min="37" max="38" width="5.59765625" style="59" customWidth="1"/>
    <col min="39" max="39" width="12.59765625" style="59" customWidth="1"/>
    <col min="40" max="40" width="2.59765625" style="59" customWidth="1"/>
    <col min="41" max="16384" width="8.19921875" style="59"/>
  </cols>
  <sheetData>
    <row r="1" spans="1:40" ht="18" customHeight="1" x14ac:dyDescent="0.45">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262" t="s">
        <v>152</v>
      </c>
      <c r="AL1" s="262"/>
      <c r="AM1" s="262"/>
      <c r="AN1" s="262"/>
    </row>
    <row r="2" spans="1:40" ht="18" customHeight="1" x14ac:dyDescent="0.45">
      <c r="A2" s="62"/>
      <c r="B2" s="63"/>
      <c r="C2" s="63"/>
      <c r="D2" s="63"/>
      <c r="E2" s="63"/>
      <c r="F2" s="63"/>
      <c r="G2" s="63"/>
      <c r="H2" s="63"/>
      <c r="I2" s="63"/>
      <c r="J2" s="63"/>
      <c r="K2" s="63"/>
      <c r="L2" s="63"/>
      <c r="M2" s="269">
        <v>2024</v>
      </c>
      <c r="N2" s="269"/>
      <c r="O2" s="269"/>
      <c r="P2" s="269"/>
      <c r="Q2" s="268" t="s">
        <v>150</v>
      </c>
      <c r="R2" s="268"/>
      <c r="S2" s="269">
        <v>5</v>
      </c>
      <c r="T2" s="269"/>
      <c r="U2" s="268" t="s">
        <v>151</v>
      </c>
      <c r="V2" s="268"/>
      <c r="W2" s="63"/>
      <c r="X2" s="63"/>
      <c r="Y2" s="63"/>
      <c r="Z2" s="62"/>
      <c r="AA2" s="62"/>
      <c r="AC2" s="81"/>
      <c r="AD2" s="63"/>
      <c r="AE2" s="63"/>
      <c r="AF2" s="63"/>
      <c r="AG2" s="63"/>
      <c r="AH2" s="63"/>
      <c r="AI2" s="81" t="s">
        <v>156</v>
      </c>
      <c r="AJ2" s="81"/>
      <c r="AK2" s="263"/>
      <c r="AL2" s="263"/>
      <c r="AM2" s="263"/>
      <c r="AN2" s="263"/>
    </row>
    <row r="3" spans="1:40" ht="18" customHeight="1" x14ac:dyDescent="0.45">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264"/>
      <c r="AL3" s="264"/>
      <c r="AM3" s="264"/>
      <c r="AN3" s="264"/>
    </row>
    <row r="4" spans="1:40" ht="18" customHeight="1" x14ac:dyDescent="0.45">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264"/>
      <c r="AL4" s="264"/>
      <c r="AM4" s="264"/>
      <c r="AN4" s="264"/>
    </row>
    <row r="5" spans="1:40" ht="18" customHeight="1" x14ac:dyDescent="0.45">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270"/>
      <c r="AI5" s="270"/>
      <c r="AJ5" s="270"/>
      <c r="AK5" s="88" t="s">
        <v>157</v>
      </c>
      <c r="AL5" s="90"/>
      <c r="AM5" s="88" t="s">
        <v>158</v>
      </c>
      <c r="AN5" s="62"/>
    </row>
    <row r="6" spans="1:40" ht="9.9" customHeight="1" x14ac:dyDescent="0.45">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5">
      <c r="A7" s="275" t="s">
        <v>153</v>
      </c>
      <c r="B7" s="267" t="s">
        <v>162</v>
      </c>
      <c r="C7" s="272" t="s">
        <v>163</v>
      </c>
      <c r="D7" s="267" t="s">
        <v>164</v>
      </c>
      <c r="E7" s="276" t="s">
        <v>165</v>
      </c>
      <c r="F7" s="271" t="s">
        <v>197</v>
      </c>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65" t="s">
        <v>198</v>
      </c>
      <c r="AL7" s="266" t="s">
        <v>199</v>
      </c>
      <c r="AM7" s="261" t="s">
        <v>200</v>
      </c>
      <c r="AN7" s="261"/>
    </row>
    <row r="8" spans="1:40" ht="15" customHeight="1" x14ac:dyDescent="0.45">
      <c r="A8" s="275"/>
      <c r="B8" s="267"/>
      <c r="C8" s="273"/>
      <c r="D8" s="267"/>
      <c r="E8" s="276"/>
      <c r="F8" s="267" t="s">
        <v>104</v>
      </c>
      <c r="G8" s="267"/>
      <c r="H8" s="267"/>
      <c r="I8" s="267"/>
      <c r="J8" s="267"/>
      <c r="K8" s="267"/>
      <c r="L8" s="267"/>
      <c r="M8" s="267" t="s">
        <v>105</v>
      </c>
      <c r="N8" s="267"/>
      <c r="O8" s="267"/>
      <c r="P8" s="267"/>
      <c r="Q8" s="267"/>
      <c r="R8" s="267"/>
      <c r="S8" s="267"/>
      <c r="T8" s="267" t="s">
        <v>106</v>
      </c>
      <c r="U8" s="267"/>
      <c r="V8" s="267"/>
      <c r="W8" s="267"/>
      <c r="X8" s="267"/>
      <c r="Y8" s="267"/>
      <c r="Z8" s="267"/>
      <c r="AA8" s="267" t="s">
        <v>107</v>
      </c>
      <c r="AB8" s="267"/>
      <c r="AC8" s="267"/>
      <c r="AD8" s="267"/>
      <c r="AE8" s="267"/>
      <c r="AF8" s="267"/>
      <c r="AG8" s="267"/>
      <c r="AH8" s="267" t="s">
        <v>110</v>
      </c>
      <c r="AI8" s="267"/>
      <c r="AJ8" s="267"/>
      <c r="AK8" s="265"/>
      <c r="AL8" s="266"/>
      <c r="AM8" s="261"/>
      <c r="AN8" s="261"/>
    </row>
    <row r="9" spans="1:40" ht="15" customHeight="1" x14ac:dyDescent="0.45">
      <c r="A9" s="275"/>
      <c r="B9" s="267"/>
      <c r="C9" s="273"/>
      <c r="D9" s="267"/>
      <c r="E9" s="276"/>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65"/>
      <c r="AL9" s="266"/>
      <c r="AM9" s="261"/>
      <c r="AN9" s="261"/>
    </row>
    <row r="10" spans="1:40" ht="15" customHeight="1" x14ac:dyDescent="0.45">
      <c r="A10" s="275"/>
      <c r="B10" s="267"/>
      <c r="C10" s="274"/>
      <c r="D10" s="267"/>
      <c r="E10" s="276"/>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65"/>
      <c r="AL10" s="266"/>
      <c r="AM10" s="261"/>
      <c r="AN10" s="261"/>
    </row>
    <row r="11" spans="1:40" ht="18" customHeight="1" x14ac:dyDescent="0.45">
      <c r="A11" s="74">
        <v>1</v>
      </c>
      <c r="B11" s="66"/>
      <c r="C11" s="83"/>
      <c r="D11" s="84"/>
      <c r="E11" s="76"/>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9"/>
      <c r="AN11" s="279"/>
    </row>
    <row r="12" spans="1:40" ht="18" customHeight="1" x14ac:dyDescent="0.45">
      <c r="A12" s="74">
        <v>2</v>
      </c>
      <c r="B12" s="66"/>
      <c r="C12" s="83"/>
      <c r="D12" s="84"/>
      <c r="E12" s="76"/>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79"/>
      <c r="AN12" s="279"/>
    </row>
    <row r="13" spans="1:40" ht="18" customHeight="1" x14ac:dyDescent="0.45">
      <c r="A13" s="74">
        <v>3</v>
      </c>
      <c r="B13" s="66"/>
      <c r="C13" s="83"/>
      <c r="D13" s="84"/>
      <c r="E13" s="76"/>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79"/>
      <c r="AN13" s="279"/>
    </row>
    <row r="14" spans="1:40" ht="18" customHeight="1" x14ac:dyDescent="0.45">
      <c r="A14" s="74">
        <v>4</v>
      </c>
      <c r="B14" s="66"/>
      <c r="C14" s="83"/>
      <c r="D14" s="84"/>
      <c r="E14" s="76"/>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79"/>
      <c r="AN14" s="279"/>
    </row>
    <row r="15" spans="1:40" ht="18" customHeight="1" x14ac:dyDescent="0.45">
      <c r="A15" s="74">
        <v>5</v>
      </c>
      <c r="B15" s="66"/>
      <c r="C15" s="83"/>
      <c r="D15" s="84"/>
      <c r="E15" s="76"/>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79"/>
      <c r="AN15" s="279"/>
    </row>
    <row r="16" spans="1:40" ht="18" customHeight="1" x14ac:dyDescent="0.45">
      <c r="A16" s="74">
        <v>6</v>
      </c>
      <c r="B16" s="66"/>
      <c r="C16" s="83"/>
      <c r="D16" s="84"/>
      <c r="E16" s="76"/>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9"/>
      <c r="AN16" s="279"/>
    </row>
    <row r="17" spans="1:40" ht="18" customHeight="1" x14ac:dyDescent="0.45">
      <c r="A17" s="74">
        <v>7</v>
      </c>
      <c r="B17" s="66"/>
      <c r="C17" s="83"/>
      <c r="D17" s="84"/>
      <c r="E17" s="76"/>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9"/>
      <c r="AN17" s="279"/>
    </row>
    <row r="18" spans="1:40" ht="18" customHeight="1" x14ac:dyDescent="0.45">
      <c r="A18" s="74">
        <v>8</v>
      </c>
      <c r="B18" s="66"/>
      <c r="C18" s="83"/>
      <c r="D18" s="84"/>
      <c r="E18" s="76"/>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9"/>
      <c r="AN18" s="279"/>
    </row>
    <row r="19" spans="1:40" ht="18" customHeight="1" x14ac:dyDescent="0.45">
      <c r="A19" s="74">
        <v>9</v>
      </c>
      <c r="B19" s="66"/>
      <c r="C19" s="83"/>
      <c r="D19" s="84"/>
      <c r="E19" s="76"/>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9"/>
      <c r="AN19" s="279"/>
    </row>
    <row r="20" spans="1:40" ht="18" customHeight="1" x14ac:dyDescent="0.45">
      <c r="A20" s="74">
        <v>10</v>
      </c>
      <c r="B20" s="66"/>
      <c r="C20" s="83"/>
      <c r="D20" s="84"/>
      <c r="E20" s="76"/>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ref="AK20:AK29" si="2">+SUM(F20:AJ20)</f>
        <v>0</v>
      </c>
      <c r="AL20" s="71">
        <f t="shared" si="1"/>
        <v>0</v>
      </c>
      <c r="AM20" s="279"/>
      <c r="AN20" s="279"/>
    </row>
    <row r="21" spans="1:40" ht="18" customHeight="1" x14ac:dyDescent="0.45">
      <c r="A21" s="74">
        <v>11</v>
      </c>
      <c r="B21" s="66"/>
      <c r="C21" s="83"/>
      <c r="D21" s="84"/>
      <c r="E21" s="76"/>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2"/>
        <v>0</v>
      </c>
      <c r="AL21" s="71">
        <f t="shared" si="1"/>
        <v>0</v>
      </c>
      <c r="AM21" s="279"/>
      <c r="AN21" s="279"/>
    </row>
    <row r="22" spans="1:40" ht="18" customHeight="1" x14ac:dyDescent="0.45">
      <c r="A22" s="74">
        <v>12</v>
      </c>
      <c r="B22" s="66"/>
      <c r="C22" s="83"/>
      <c r="D22" s="84"/>
      <c r="E22" s="76"/>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2"/>
        <v>0</v>
      </c>
      <c r="AL22" s="71">
        <f t="shared" si="1"/>
        <v>0</v>
      </c>
      <c r="AM22" s="279"/>
      <c r="AN22" s="279"/>
    </row>
    <row r="23" spans="1:40" ht="18" customHeight="1" x14ac:dyDescent="0.45">
      <c r="A23" s="74">
        <v>13</v>
      </c>
      <c r="B23" s="66"/>
      <c r="C23" s="83"/>
      <c r="D23" s="84"/>
      <c r="E23" s="76"/>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2"/>
        <v>0</v>
      </c>
      <c r="AL23" s="71">
        <f t="shared" si="1"/>
        <v>0</v>
      </c>
      <c r="AM23" s="279"/>
      <c r="AN23" s="279"/>
    </row>
    <row r="24" spans="1:40" ht="18" customHeight="1" x14ac:dyDescent="0.45">
      <c r="A24" s="74">
        <v>14</v>
      </c>
      <c r="B24" s="66"/>
      <c r="C24" s="83"/>
      <c r="D24" s="84"/>
      <c r="E24" s="76"/>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2"/>
        <v>0</v>
      </c>
      <c r="AL24" s="71">
        <f t="shared" si="1"/>
        <v>0</v>
      </c>
      <c r="AM24" s="279"/>
      <c r="AN24" s="279"/>
    </row>
    <row r="25" spans="1:40" ht="18" customHeight="1" x14ac:dyDescent="0.45">
      <c r="A25" s="74">
        <v>15</v>
      </c>
      <c r="B25" s="66"/>
      <c r="C25" s="83"/>
      <c r="D25" s="84"/>
      <c r="E25" s="76"/>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2"/>
        <v>0</v>
      </c>
      <c r="AL25" s="71">
        <f t="shared" si="1"/>
        <v>0</v>
      </c>
      <c r="AM25" s="279"/>
      <c r="AN25" s="279"/>
    </row>
    <row r="26" spans="1:40" ht="18" customHeight="1" x14ac:dyDescent="0.45">
      <c r="A26" s="74">
        <v>16</v>
      </c>
      <c r="B26" s="66"/>
      <c r="C26" s="83"/>
      <c r="D26" s="84"/>
      <c r="E26" s="76"/>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2"/>
        <v>0</v>
      </c>
      <c r="AL26" s="71">
        <f t="shared" si="1"/>
        <v>0</v>
      </c>
      <c r="AM26" s="279"/>
      <c r="AN26" s="279"/>
    </row>
    <row r="27" spans="1:40" ht="18" customHeight="1" x14ac:dyDescent="0.45">
      <c r="A27" s="74">
        <v>17</v>
      </c>
      <c r="B27" s="66"/>
      <c r="C27" s="83"/>
      <c r="D27" s="84"/>
      <c r="E27" s="76"/>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2"/>
        <v>0</v>
      </c>
      <c r="AL27" s="71">
        <f t="shared" si="1"/>
        <v>0</v>
      </c>
      <c r="AM27" s="279"/>
      <c r="AN27" s="279"/>
    </row>
    <row r="28" spans="1:40" ht="18" customHeight="1" x14ac:dyDescent="0.45">
      <c r="A28" s="74">
        <v>18</v>
      </c>
      <c r="B28" s="66"/>
      <c r="C28" s="83"/>
      <c r="D28" s="84"/>
      <c r="E28" s="76"/>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2"/>
        <v>0</v>
      </c>
      <c r="AL28" s="71">
        <f t="shared" si="1"/>
        <v>0</v>
      </c>
      <c r="AM28" s="279"/>
      <c r="AN28" s="279"/>
    </row>
    <row r="29" spans="1:40" ht="18" customHeight="1" x14ac:dyDescent="0.45">
      <c r="A29" s="74">
        <v>19</v>
      </c>
      <c r="B29" s="66"/>
      <c r="C29" s="83"/>
      <c r="D29" s="84"/>
      <c r="E29" s="76"/>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2"/>
        <v>0</v>
      </c>
      <c r="AL29" s="71">
        <f t="shared" si="1"/>
        <v>0</v>
      </c>
      <c r="AM29" s="279"/>
      <c r="AN29" s="279"/>
    </row>
    <row r="30" spans="1:40" ht="18" customHeight="1" x14ac:dyDescent="0.45">
      <c r="A30" s="74">
        <v>20</v>
      </c>
      <c r="B30" s="66"/>
      <c r="C30" s="83"/>
      <c r="D30" s="84"/>
      <c r="E30" s="76"/>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9"/>
      <c r="AN30" s="279"/>
    </row>
    <row r="31" spans="1:40" ht="18" customHeight="1" x14ac:dyDescent="0.45">
      <c r="A31" s="276" t="s">
        <v>94</v>
      </c>
      <c r="B31" s="277"/>
      <c r="C31" s="277"/>
      <c r="D31" s="277"/>
      <c r="E31" s="277"/>
      <c r="F31" s="72">
        <f>+SUM(F11:F30)</f>
        <v>0</v>
      </c>
      <c r="G31" s="72">
        <f t="shared" ref="G31:AJ31" si="3">+SUM(G11:G30)</f>
        <v>0</v>
      </c>
      <c r="H31" s="72">
        <f t="shared" si="3"/>
        <v>0</v>
      </c>
      <c r="I31" s="72">
        <f t="shared" si="3"/>
        <v>0</v>
      </c>
      <c r="J31" s="72">
        <f t="shared" si="3"/>
        <v>0</v>
      </c>
      <c r="K31" s="72">
        <f t="shared" si="3"/>
        <v>0</v>
      </c>
      <c r="L31" s="72">
        <f t="shared" si="3"/>
        <v>0</v>
      </c>
      <c r="M31" s="72">
        <f t="shared" si="3"/>
        <v>0</v>
      </c>
      <c r="N31" s="72">
        <f t="shared" si="3"/>
        <v>0</v>
      </c>
      <c r="O31" s="72">
        <f t="shared" si="3"/>
        <v>0</v>
      </c>
      <c r="P31" s="72">
        <f t="shared" si="3"/>
        <v>0</v>
      </c>
      <c r="Q31" s="72">
        <f t="shared" si="3"/>
        <v>0</v>
      </c>
      <c r="R31" s="72">
        <f t="shared" si="3"/>
        <v>0</v>
      </c>
      <c r="S31" s="72">
        <f t="shared" si="3"/>
        <v>0</v>
      </c>
      <c r="T31" s="72">
        <f t="shared" si="3"/>
        <v>0</v>
      </c>
      <c r="U31" s="72">
        <f t="shared" si="3"/>
        <v>0</v>
      </c>
      <c r="V31" s="72">
        <f t="shared" si="3"/>
        <v>0</v>
      </c>
      <c r="W31" s="72">
        <f t="shared" si="3"/>
        <v>0</v>
      </c>
      <c r="X31" s="72">
        <f t="shared" si="3"/>
        <v>0</v>
      </c>
      <c r="Y31" s="72">
        <f t="shared" si="3"/>
        <v>0</v>
      </c>
      <c r="Z31" s="72">
        <f t="shared" si="3"/>
        <v>0</v>
      </c>
      <c r="AA31" s="72">
        <f t="shared" si="3"/>
        <v>0</v>
      </c>
      <c r="AB31" s="72">
        <f t="shared" si="3"/>
        <v>0</v>
      </c>
      <c r="AC31" s="72">
        <f t="shared" si="3"/>
        <v>0</v>
      </c>
      <c r="AD31" s="72">
        <f t="shared" si="3"/>
        <v>0</v>
      </c>
      <c r="AE31" s="72">
        <f t="shared" si="3"/>
        <v>0</v>
      </c>
      <c r="AF31" s="72">
        <f t="shared" si="3"/>
        <v>0</v>
      </c>
      <c r="AG31" s="72">
        <f t="shared" si="3"/>
        <v>0</v>
      </c>
      <c r="AH31" s="72">
        <f t="shared" si="3"/>
        <v>0</v>
      </c>
      <c r="AI31" s="72">
        <f t="shared" si="3"/>
        <v>0</v>
      </c>
      <c r="AJ31" s="72">
        <f t="shared" si="3"/>
        <v>0</v>
      </c>
      <c r="AK31" s="70">
        <f t="shared" si="0"/>
        <v>0</v>
      </c>
      <c r="AL31" s="71">
        <f>IF($AK$3="４週",AK31/4,AK31/(DAY(EOMONTH($F$9,0))/7))</f>
        <v>0</v>
      </c>
      <c r="AM31" s="275"/>
      <c r="AN31" s="275"/>
    </row>
    <row r="32" spans="1:40" ht="18" customHeight="1" x14ac:dyDescent="0.45">
      <c r="A32" s="277" t="s">
        <v>96</v>
      </c>
      <c r="B32" s="277"/>
      <c r="C32" s="277"/>
      <c r="D32" s="277"/>
      <c r="E32" s="278"/>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5"/>
      <c r="AN32" s="275"/>
    </row>
    <row r="33" spans="1:39" ht="15" customHeight="1" x14ac:dyDescent="0.45">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39" ht="15" customHeight="1" x14ac:dyDescent="0.45">
      <c r="A34" s="60" t="s">
        <v>166</v>
      </c>
      <c r="B34" s="91"/>
      <c r="C34" s="92"/>
      <c r="D34" s="92"/>
      <c r="E34" s="92"/>
      <c r="F34" s="93"/>
      <c r="G34" s="92"/>
      <c r="H34" s="78"/>
      <c r="I34" s="78"/>
      <c r="J34" s="78"/>
      <c r="K34" s="78"/>
      <c r="L34" s="78"/>
      <c r="M34" s="78"/>
      <c r="N34" s="78"/>
      <c r="O34" s="78"/>
      <c r="P34" s="78"/>
      <c r="Q34" s="78"/>
      <c r="R34" s="78">
        <v>6</v>
      </c>
      <c r="S34" s="78"/>
      <c r="T34" s="78"/>
      <c r="U34" s="78"/>
      <c r="V34" s="78"/>
      <c r="W34" s="78"/>
      <c r="X34" s="78">
        <v>7</v>
      </c>
      <c r="Y34" s="78"/>
      <c r="Z34" s="78"/>
      <c r="AA34" s="78"/>
      <c r="AB34" s="78"/>
      <c r="AC34" s="78"/>
      <c r="AD34" s="78">
        <v>8</v>
      </c>
      <c r="AE34" s="78"/>
      <c r="AF34" s="78"/>
      <c r="AG34" s="79"/>
      <c r="AH34" s="79"/>
      <c r="AI34" s="79"/>
      <c r="AJ34" s="79">
        <v>9</v>
      </c>
      <c r="AK34" s="77"/>
      <c r="AL34" s="77"/>
      <c r="AM34" s="62"/>
    </row>
    <row r="35" spans="1:39" s="60" customFormat="1" ht="15" customHeight="1" x14ac:dyDescent="0.45">
      <c r="A35" s="60" t="s">
        <v>167</v>
      </c>
      <c r="B35" s="86"/>
      <c r="C35" s="86"/>
      <c r="D35" s="86"/>
      <c r="E35" s="86"/>
      <c r="F35" s="86"/>
      <c r="G35" s="86"/>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row>
    <row r="36" spans="1:39" s="60" customFormat="1" ht="15" customHeight="1" x14ac:dyDescent="0.45">
      <c r="A36" s="60" t="s">
        <v>217</v>
      </c>
      <c r="B36" s="86"/>
      <c r="C36" s="86"/>
      <c r="D36" s="86"/>
      <c r="E36" s="86"/>
      <c r="F36" s="86"/>
      <c r="G36" s="86"/>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row>
    <row r="37" spans="1:39" s="60" customFormat="1" ht="15" customHeight="1" x14ac:dyDescent="0.45">
      <c r="A37" s="60" t="s">
        <v>168</v>
      </c>
      <c r="B37" s="86"/>
      <c r="C37" s="86"/>
      <c r="D37" s="86"/>
      <c r="E37" s="86"/>
      <c r="F37" s="86"/>
      <c r="G37" s="86"/>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row>
    <row r="38" spans="1:39" s="60" customFormat="1" ht="15" customHeight="1" x14ac:dyDescent="0.45">
      <c r="A38" s="60" t="s">
        <v>169</v>
      </c>
      <c r="B38" s="86"/>
      <c r="C38" s="86"/>
      <c r="D38" s="86"/>
      <c r="E38" s="86"/>
      <c r="F38" s="86"/>
      <c r="G38" s="86"/>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row>
    <row r="39" spans="1:39" ht="15" customHeight="1" x14ac:dyDescent="0.45">
      <c r="A39" s="60" t="s">
        <v>170</v>
      </c>
      <c r="B39" s="94"/>
      <c r="C39" s="60"/>
      <c r="D39" s="60"/>
      <c r="E39" s="60"/>
      <c r="F39" s="60"/>
      <c r="G39" s="60"/>
    </row>
    <row r="40" spans="1:39" ht="15" customHeight="1" x14ac:dyDescent="0.45">
      <c r="A40" s="60" t="s">
        <v>171</v>
      </c>
      <c r="B40" s="94"/>
      <c r="C40" s="60"/>
      <c r="D40" s="60"/>
      <c r="E40" s="60"/>
      <c r="F40" s="60"/>
      <c r="G40" s="60"/>
    </row>
    <row r="41" spans="1:39" ht="15" customHeight="1" x14ac:dyDescent="0.45">
      <c r="A41" s="60"/>
      <c r="B41" s="75" t="s">
        <v>172</v>
      </c>
      <c r="C41" s="267" t="s">
        <v>173</v>
      </c>
      <c r="D41" s="267"/>
      <c r="E41" s="267"/>
      <c r="F41" s="60"/>
      <c r="G41" s="60"/>
    </row>
    <row r="42" spans="1:39" ht="15" customHeight="1" x14ac:dyDescent="0.45">
      <c r="A42" s="60"/>
      <c r="B42" s="97" t="s">
        <v>190</v>
      </c>
      <c r="C42" s="280" t="s">
        <v>174</v>
      </c>
      <c r="D42" s="280"/>
      <c r="E42" s="280"/>
      <c r="F42" s="60"/>
      <c r="G42" s="60"/>
    </row>
    <row r="43" spans="1:39" ht="15" customHeight="1" x14ac:dyDescent="0.45">
      <c r="A43" s="60"/>
      <c r="B43" s="97" t="s">
        <v>191</v>
      </c>
      <c r="C43" s="280" t="s">
        <v>175</v>
      </c>
      <c r="D43" s="280"/>
      <c r="E43" s="280"/>
      <c r="F43" s="60"/>
      <c r="G43" s="60"/>
    </row>
    <row r="44" spans="1:39" ht="15" customHeight="1" x14ac:dyDescent="0.45">
      <c r="A44" s="60"/>
      <c r="B44" s="97" t="s">
        <v>192</v>
      </c>
      <c r="C44" s="280" t="s">
        <v>176</v>
      </c>
      <c r="D44" s="280"/>
      <c r="E44" s="280"/>
      <c r="F44" s="60"/>
      <c r="G44" s="60"/>
    </row>
    <row r="45" spans="1:39" ht="15" customHeight="1" x14ac:dyDescent="0.45">
      <c r="A45" s="60"/>
      <c r="B45" s="97" t="s">
        <v>193</v>
      </c>
      <c r="C45" s="280" t="s">
        <v>177</v>
      </c>
      <c r="D45" s="280"/>
      <c r="E45" s="280"/>
      <c r="F45" s="60"/>
      <c r="G45" s="60"/>
    </row>
    <row r="46" spans="1:39" ht="15" customHeight="1" x14ac:dyDescent="0.45">
      <c r="A46" s="60"/>
      <c r="B46" s="60" t="s">
        <v>178</v>
      </c>
      <c r="C46" s="60"/>
      <c r="D46" s="60"/>
      <c r="E46" s="60"/>
      <c r="F46" s="60"/>
      <c r="G46" s="60"/>
    </row>
    <row r="47" spans="1:39" ht="15" customHeight="1" x14ac:dyDescent="0.45">
      <c r="A47" s="60"/>
      <c r="B47" s="60" t="s">
        <v>195</v>
      </c>
      <c r="C47" s="60"/>
      <c r="D47" s="60"/>
      <c r="E47" s="60"/>
      <c r="F47" s="60"/>
      <c r="G47" s="60"/>
    </row>
    <row r="48" spans="1:39" ht="15" customHeight="1" x14ac:dyDescent="0.45">
      <c r="A48" s="60"/>
      <c r="B48" s="60" t="s">
        <v>179</v>
      </c>
      <c r="C48" s="60"/>
      <c r="D48" s="60"/>
      <c r="E48" s="60"/>
      <c r="F48" s="60"/>
      <c r="G48" s="60"/>
    </row>
    <row r="49" spans="1:7" ht="15" customHeight="1" x14ac:dyDescent="0.45">
      <c r="A49" s="60" t="s">
        <v>180</v>
      </c>
      <c r="B49" s="94"/>
      <c r="C49" s="60"/>
      <c r="D49" s="60"/>
      <c r="E49" s="60"/>
      <c r="F49" s="60"/>
      <c r="G49" s="60"/>
    </row>
    <row r="50" spans="1:7" ht="15" customHeight="1" x14ac:dyDescent="0.45">
      <c r="A50" s="60" t="s">
        <v>181</v>
      </c>
      <c r="B50" s="94"/>
      <c r="C50" s="60"/>
      <c r="D50" s="60"/>
      <c r="E50" s="60"/>
      <c r="F50" s="60"/>
      <c r="G50" s="60"/>
    </row>
    <row r="51" spans="1:7" ht="15" customHeight="1" x14ac:dyDescent="0.45">
      <c r="A51" s="60" t="s">
        <v>196</v>
      </c>
      <c r="B51" s="94"/>
      <c r="C51" s="60"/>
      <c r="D51" s="60"/>
      <c r="E51" s="60"/>
      <c r="F51" s="60"/>
      <c r="G51" s="60"/>
    </row>
    <row r="52" spans="1:7" ht="15" customHeight="1" x14ac:dyDescent="0.45">
      <c r="A52" s="60" t="s">
        <v>182</v>
      </c>
      <c r="B52" s="94"/>
      <c r="C52" s="60"/>
      <c r="D52" s="60"/>
      <c r="E52" s="60"/>
      <c r="F52" s="60"/>
      <c r="G52" s="60"/>
    </row>
    <row r="53" spans="1:7" ht="15" customHeight="1" x14ac:dyDescent="0.45">
      <c r="A53" s="60" t="s">
        <v>316</v>
      </c>
      <c r="B53" s="94"/>
      <c r="C53" s="60"/>
      <c r="D53" s="60"/>
      <c r="E53" s="60"/>
      <c r="F53" s="60"/>
      <c r="G53" s="60"/>
    </row>
    <row r="54" spans="1:7" ht="15" customHeight="1" x14ac:dyDescent="0.45">
      <c r="A54" s="60" t="s">
        <v>183</v>
      </c>
      <c r="B54" s="94"/>
      <c r="C54" s="60"/>
      <c r="D54" s="60"/>
      <c r="E54" s="60"/>
      <c r="F54" s="60"/>
      <c r="G54" s="60"/>
    </row>
    <row r="55" spans="1:7" ht="15" customHeight="1" x14ac:dyDescent="0.45">
      <c r="A55" s="60" t="s">
        <v>184</v>
      </c>
      <c r="B55" s="94"/>
      <c r="C55" s="60"/>
      <c r="D55" s="60"/>
      <c r="E55" s="60"/>
      <c r="F55" s="60"/>
      <c r="G55" s="60"/>
    </row>
    <row r="56" spans="1:7" ht="15" customHeight="1" x14ac:dyDescent="0.45">
      <c r="A56" s="60" t="s">
        <v>185</v>
      </c>
      <c r="B56" s="94"/>
      <c r="C56" s="60"/>
      <c r="D56" s="60"/>
      <c r="E56" s="60"/>
      <c r="F56" s="60"/>
      <c r="G56" s="60"/>
    </row>
    <row r="57" spans="1:7" ht="15" customHeight="1" x14ac:dyDescent="0.45">
      <c r="A57" s="60" t="s">
        <v>186</v>
      </c>
      <c r="B57" s="94"/>
      <c r="C57" s="60"/>
      <c r="D57" s="60"/>
      <c r="E57" s="60"/>
      <c r="F57" s="60"/>
      <c r="G57" s="60"/>
    </row>
    <row r="58" spans="1:7" ht="15" customHeight="1" x14ac:dyDescent="0.45">
      <c r="A58" s="60" t="s">
        <v>187</v>
      </c>
      <c r="B58" s="94"/>
      <c r="C58" s="60"/>
      <c r="D58" s="60"/>
      <c r="E58" s="60"/>
      <c r="F58" s="60"/>
      <c r="G58" s="60"/>
    </row>
    <row r="59" spans="1:7" ht="15" customHeight="1" x14ac:dyDescent="0.45">
      <c r="A59" s="60" t="s">
        <v>188</v>
      </c>
      <c r="B59" s="94"/>
      <c r="C59" s="60"/>
      <c r="D59" s="60"/>
      <c r="E59" s="60"/>
      <c r="F59" s="60"/>
      <c r="G59" s="60"/>
    </row>
    <row r="60" spans="1:7" ht="15" customHeight="1" x14ac:dyDescent="0.45">
      <c r="A60" s="60" t="s">
        <v>189</v>
      </c>
      <c r="B60" s="94"/>
      <c r="C60" s="60"/>
      <c r="D60" s="60"/>
      <c r="E60" s="60"/>
      <c r="F60" s="60"/>
      <c r="G60" s="60"/>
    </row>
    <row r="61" spans="1:7" ht="15" customHeight="1" x14ac:dyDescent="0.45">
      <c r="A61" s="60" t="s">
        <v>194</v>
      </c>
      <c r="B61" s="94"/>
      <c r="C61" s="60"/>
      <c r="D61" s="60"/>
      <c r="E61" s="60"/>
      <c r="F61" s="60"/>
      <c r="G61" s="60"/>
    </row>
  </sheetData>
  <mergeCells count="51">
    <mergeCell ref="AM21:AN21"/>
    <mergeCell ref="AM22:AN22"/>
    <mergeCell ref="AM23:AN23"/>
    <mergeCell ref="AM24:AN24"/>
    <mergeCell ref="AM25:AN25"/>
    <mergeCell ref="C41:E41"/>
    <mergeCell ref="C42:E42"/>
    <mergeCell ref="C43:E43"/>
    <mergeCell ref="C44:E44"/>
    <mergeCell ref="C45:E45"/>
    <mergeCell ref="AM31:AN32"/>
    <mergeCell ref="AM26:AN26"/>
    <mergeCell ref="AM27:AN27"/>
    <mergeCell ref="AM28:AN28"/>
    <mergeCell ref="AM29:AN29"/>
    <mergeCell ref="AM30:AN30"/>
    <mergeCell ref="AM18:AN18"/>
    <mergeCell ref="AM19:AN19"/>
    <mergeCell ref="AM20:AN20"/>
    <mergeCell ref="AM11:AN11"/>
    <mergeCell ref="AM12:AN12"/>
    <mergeCell ref="AM13:AN13"/>
    <mergeCell ref="AM14:AN14"/>
    <mergeCell ref="AM15:AN15"/>
    <mergeCell ref="AM16:AN16"/>
    <mergeCell ref="AM17:AN17"/>
    <mergeCell ref="B7:B10"/>
    <mergeCell ref="C7:C10"/>
    <mergeCell ref="A7:A10"/>
    <mergeCell ref="A31:E31"/>
    <mergeCell ref="A32:E32"/>
    <mergeCell ref="E7:E10"/>
    <mergeCell ref="D7:D10"/>
    <mergeCell ref="U2:V2"/>
    <mergeCell ref="S2:T2"/>
    <mergeCell ref="M2:P2"/>
    <mergeCell ref="AH5:AJ5"/>
    <mergeCell ref="F7:AJ7"/>
    <mergeCell ref="Q2:R2"/>
    <mergeCell ref="F8:L8"/>
    <mergeCell ref="M8:S8"/>
    <mergeCell ref="T8:Z8"/>
    <mergeCell ref="AA8:AG8"/>
    <mergeCell ref="AH8:AJ8"/>
    <mergeCell ref="AM7:AN10"/>
    <mergeCell ref="AK1:AN1"/>
    <mergeCell ref="AK2:AN2"/>
    <mergeCell ref="AK3:AN3"/>
    <mergeCell ref="AK4:AN4"/>
    <mergeCell ref="AK7:AK10"/>
    <mergeCell ref="AL7:AL10"/>
  </mergeCells>
  <phoneticPr fontId="8"/>
  <dataValidations count="3">
    <dataValidation type="list" allowBlank="1" showInputMessage="1" showErrorMessage="1" sqref="C11:C30" xr:uid="{00000000-0002-0000-0100-000000000000}">
      <formula1>"A,B,C,D"</formula1>
    </dataValidation>
    <dataValidation type="list" allowBlank="1" showInputMessage="1" showErrorMessage="1" sqref="AK3:AN3" xr:uid="{00000000-0002-0000-0100-000001000000}">
      <formula1>"４週,歴月"</formula1>
    </dataValidation>
    <dataValidation type="list" allowBlank="1" showInputMessage="1" showErrorMessage="1" sqref="AK4:AN4" xr:uid="{00000000-0002-0000-0100-000002000000}">
      <formula1>"予定,実績"</formula1>
    </dataValidation>
  </dataValidations>
  <printOptions horizontalCentered="1" verticalCentered="1"/>
  <pageMargins left="0.19685039370078741" right="0.19685039370078741" top="0.39370078740157483" bottom="0.19685039370078741" header="0.19685039370078741" footer="0.39370078740157483"/>
  <pageSetup paperSize="9" scale="95" fitToWidth="0" fitToHeight="0" orientation="landscape" r:id="rId1"/>
  <headerFooter alignWithMargins="0">
    <oddHeader>&amp;L&amp;"ＭＳ ゴシック,標準"&amp;10（参考様式）</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5"/>
  <dimension ref="A1:AN70"/>
  <sheetViews>
    <sheetView showGridLines="0" view="pageBreakPreview" topLeftCell="A36" zoomScaleNormal="100" zoomScaleSheetLayoutView="100" workbookViewId="0">
      <selection activeCell="AL58" sqref="AL58"/>
    </sheetView>
  </sheetViews>
  <sheetFormatPr defaultColWidth="8.19921875" defaultRowHeight="21" customHeight="1" x14ac:dyDescent="0.45"/>
  <cols>
    <col min="1" max="1" width="2.59765625" style="59" customWidth="1"/>
    <col min="2" max="2" width="1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x14ac:dyDescent="0.45">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262" t="s">
        <v>100</v>
      </c>
      <c r="AL1" s="262"/>
      <c r="AM1" s="262"/>
      <c r="AN1" s="262"/>
    </row>
    <row r="2" spans="1:40" ht="18" customHeight="1" x14ac:dyDescent="0.45">
      <c r="A2" s="62"/>
      <c r="B2" s="63"/>
      <c r="C2" s="63"/>
      <c r="D2" s="63"/>
      <c r="E2" s="63"/>
      <c r="F2" s="63"/>
      <c r="G2" s="63"/>
      <c r="H2" s="63"/>
      <c r="I2" s="63"/>
      <c r="J2" s="63"/>
      <c r="K2" s="63"/>
      <c r="L2" s="63"/>
      <c r="M2" s="269">
        <v>2024</v>
      </c>
      <c r="N2" s="269"/>
      <c r="O2" s="269"/>
      <c r="P2" s="269"/>
      <c r="Q2" s="268" t="s">
        <v>150</v>
      </c>
      <c r="R2" s="268"/>
      <c r="S2" s="269">
        <v>5</v>
      </c>
      <c r="T2" s="269"/>
      <c r="U2" s="268" t="s">
        <v>151</v>
      </c>
      <c r="V2" s="268"/>
      <c r="W2" s="63"/>
      <c r="X2" s="63"/>
      <c r="Y2" s="63"/>
      <c r="Z2" s="62"/>
      <c r="AA2" s="62"/>
      <c r="AC2" s="81"/>
      <c r="AD2" s="63"/>
      <c r="AE2" s="63"/>
      <c r="AF2" s="63"/>
      <c r="AG2" s="63"/>
      <c r="AH2" s="63"/>
      <c r="AI2" s="81" t="s">
        <v>156</v>
      </c>
      <c r="AJ2" s="81"/>
      <c r="AK2" s="263"/>
      <c r="AL2" s="263"/>
      <c r="AM2" s="263"/>
      <c r="AN2" s="263"/>
    </row>
    <row r="3" spans="1:40" ht="18" customHeight="1" x14ac:dyDescent="0.45">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264"/>
      <c r="AL3" s="264"/>
      <c r="AM3" s="264"/>
      <c r="AN3" s="264"/>
    </row>
    <row r="4" spans="1:40" ht="18" customHeight="1" x14ac:dyDescent="0.45">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264"/>
      <c r="AL4" s="264"/>
      <c r="AM4" s="264"/>
      <c r="AN4" s="264"/>
    </row>
    <row r="5" spans="1:40" ht="18" customHeight="1" x14ac:dyDescent="0.45">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01"/>
      <c r="AI5" s="301"/>
      <c r="AJ5" s="301"/>
      <c r="AK5" s="88" t="s">
        <v>157</v>
      </c>
      <c r="AL5" s="99"/>
      <c r="AM5" s="88" t="s">
        <v>158</v>
      </c>
      <c r="AN5" s="62"/>
    </row>
    <row r="6" spans="1:40" ht="9.9" customHeight="1" x14ac:dyDescent="0.45">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5">
      <c r="A7" s="275" t="s">
        <v>153</v>
      </c>
      <c r="B7" s="267" t="s">
        <v>162</v>
      </c>
      <c r="C7" s="272" t="s">
        <v>163</v>
      </c>
      <c r="D7" s="267" t="s">
        <v>164</v>
      </c>
      <c r="E7" s="276" t="s">
        <v>165</v>
      </c>
      <c r="F7" s="271" t="s">
        <v>197</v>
      </c>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65" t="s">
        <v>198</v>
      </c>
      <c r="AL7" s="266" t="s">
        <v>199</v>
      </c>
      <c r="AM7" s="261" t="s">
        <v>200</v>
      </c>
      <c r="AN7" s="261"/>
    </row>
    <row r="8" spans="1:40" ht="15" customHeight="1" x14ac:dyDescent="0.45">
      <c r="A8" s="275"/>
      <c r="B8" s="267"/>
      <c r="C8" s="273"/>
      <c r="D8" s="267"/>
      <c r="E8" s="276"/>
      <c r="F8" s="267" t="s">
        <v>104</v>
      </c>
      <c r="G8" s="267"/>
      <c r="H8" s="267"/>
      <c r="I8" s="267"/>
      <c r="J8" s="267"/>
      <c r="K8" s="267"/>
      <c r="L8" s="267"/>
      <c r="M8" s="267" t="s">
        <v>105</v>
      </c>
      <c r="N8" s="267"/>
      <c r="O8" s="267"/>
      <c r="P8" s="267"/>
      <c r="Q8" s="267"/>
      <c r="R8" s="267"/>
      <c r="S8" s="267"/>
      <c r="T8" s="267" t="s">
        <v>106</v>
      </c>
      <c r="U8" s="267"/>
      <c r="V8" s="267"/>
      <c r="W8" s="267"/>
      <c r="X8" s="267"/>
      <c r="Y8" s="267"/>
      <c r="Z8" s="267"/>
      <c r="AA8" s="267" t="s">
        <v>107</v>
      </c>
      <c r="AB8" s="267"/>
      <c r="AC8" s="267"/>
      <c r="AD8" s="267"/>
      <c r="AE8" s="267"/>
      <c r="AF8" s="267"/>
      <c r="AG8" s="267"/>
      <c r="AH8" s="267" t="s">
        <v>110</v>
      </c>
      <c r="AI8" s="267"/>
      <c r="AJ8" s="267"/>
      <c r="AK8" s="265"/>
      <c r="AL8" s="266"/>
      <c r="AM8" s="261"/>
      <c r="AN8" s="261"/>
    </row>
    <row r="9" spans="1:40" ht="15" customHeight="1" x14ac:dyDescent="0.45">
      <c r="A9" s="275"/>
      <c r="B9" s="267"/>
      <c r="C9" s="273"/>
      <c r="D9" s="267"/>
      <c r="E9" s="276"/>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65"/>
      <c r="AL9" s="266"/>
      <c r="AM9" s="261"/>
      <c r="AN9" s="261"/>
    </row>
    <row r="10" spans="1:40" ht="15" customHeight="1" x14ac:dyDescent="0.45">
      <c r="A10" s="275"/>
      <c r="B10" s="267"/>
      <c r="C10" s="274"/>
      <c r="D10" s="267"/>
      <c r="E10" s="276"/>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65"/>
      <c r="AL10" s="266"/>
      <c r="AM10" s="261"/>
      <c r="AN10" s="261"/>
    </row>
    <row r="11" spans="1:40" ht="18" customHeight="1" x14ac:dyDescent="0.45">
      <c r="A11" s="74">
        <v>1</v>
      </c>
      <c r="B11" s="103" t="s">
        <v>112</v>
      </c>
      <c r="C11" s="83" t="s">
        <v>190</v>
      </c>
      <c r="D11" s="104"/>
      <c r="E11" s="105" t="s">
        <v>190</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9"/>
      <c r="AN11" s="279"/>
    </row>
    <row r="12" spans="1:40" ht="18" customHeight="1" x14ac:dyDescent="0.45">
      <c r="A12" s="74">
        <v>2</v>
      </c>
      <c r="B12" s="103" t="s">
        <v>114</v>
      </c>
      <c r="C12" s="83" t="s">
        <v>191</v>
      </c>
      <c r="D12" s="104"/>
      <c r="E12" s="105" t="s">
        <v>191</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79"/>
      <c r="AN12" s="279"/>
    </row>
    <row r="13" spans="1:40" ht="18" customHeight="1" x14ac:dyDescent="0.45">
      <c r="A13" s="74">
        <v>3</v>
      </c>
      <c r="B13" s="103" t="s">
        <v>114</v>
      </c>
      <c r="C13" s="83" t="s">
        <v>192</v>
      </c>
      <c r="D13" s="104"/>
      <c r="E13" s="105" t="s">
        <v>192</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79"/>
      <c r="AN13" s="279"/>
    </row>
    <row r="14" spans="1:40" ht="18" customHeight="1" x14ac:dyDescent="0.45">
      <c r="A14" s="74">
        <v>4</v>
      </c>
      <c r="B14" s="103" t="s">
        <v>114</v>
      </c>
      <c r="C14" s="83" t="s">
        <v>193</v>
      </c>
      <c r="D14" s="104"/>
      <c r="E14" s="105" t="s">
        <v>193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79"/>
      <c r="AN14" s="279"/>
    </row>
    <row r="15" spans="1:40" ht="18" customHeight="1" x14ac:dyDescent="0.45">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79"/>
      <c r="AN15" s="279"/>
    </row>
    <row r="16" spans="1:40" ht="18" customHeight="1" x14ac:dyDescent="0.45">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9"/>
      <c r="AN16" s="279"/>
    </row>
    <row r="17" spans="1:40" ht="18" customHeight="1" x14ac:dyDescent="0.45">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9"/>
      <c r="AN17" s="279"/>
    </row>
    <row r="18" spans="1:40" ht="18" customHeight="1" x14ac:dyDescent="0.45">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9"/>
      <c r="AN18" s="279"/>
    </row>
    <row r="19" spans="1:40" ht="18" customHeight="1" x14ac:dyDescent="0.45">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9"/>
      <c r="AN19" s="279"/>
    </row>
    <row r="20" spans="1:40" ht="18" customHeight="1" x14ac:dyDescent="0.45">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9"/>
      <c r="AN20" s="279"/>
    </row>
    <row r="21" spans="1:40" ht="18" customHeight="1" x14ac:dyDescent="0.45">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9"/>
      <c r="AN21" s="279"/>
    </row>
    <row r="22" spans="1:40" ht="18" customHeight="1" x14ac:dyDescent="0.45">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9"/>
      <c r="AN22" s="279"/>
    </row>
    <row r="23" spans="1:40" ht="18" customHeight="1" x14ac:dyDescent="0.45">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9"/>
      <c r="AN23" s="279"/>
    </row>
    <row r="24" spans="1:40" ht="18" customHeight="1" x14ac:dyDescent="0.45">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9"/>
      <c r="AN24" s="279"/>
    </row>
    <row r="25" spans="1:40" ht="18" customHeight="1" x14ac:dyDescent="0.45">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9"/>
      <c r="AN25" s="279"/>
    </row>
    <row r="26" spans="1:40" ht="18" customHeight="1" x14ac:dyDescent="0.45">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9"/>
      <c r="AN26" s="279"/>
    </row>
    <row r="27" spans="1:40" ht="18" customHeight="1" x14ac:dyDescent="0.45">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9"/>
      <c r="AN27" s="279"/>
    </row>
    <row r="28" spans="1:40" ht="18" customHeight="1" x14ac:dyDescent="0.45">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9"/>
      <c r="AN28" s="279"/>
    </row>
    <row r="29" spans="1:40" ht="18" customHeight="1" x14ac:dyDescent="0.45">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9"/>
      <c r="AN29" s="279"/>
    </row>
    <row r="30" spans="1:40" ht="18" customHeight="1" x14ac:dyDescent="0.45">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9"/>
      <c r="AN30" s="279"/>
    </row>
    <row r="31" spans="1:40" ht="18" customHeight="1" x14ac:dyDescent="0.45">
      <c r="A31" s="276" t="s">
        <v>94</v>
      </c>
      <c r="B31" s="277"/>
      <c r="C31" s="277"/>
      <c r="D31" s="277"/>
      <c r="E31" s="277"/>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5"/>
      <c r="AN31" s="275"/>
    </row>
    <row r="32" spans="1:40" ht="18" customHeight="1" x14ac:dyDescent="0.45">
      <c r="A32" s="277" t="s">
        <v>96</v>
      </c>
      <c r="B32" s="277"/>
      <c r="C32" s="277"/>
      <c r="D32" s="277"/>
      <c r="E32" s="278"/>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5"/>
      <c r="AN32" s="275"/>
    </row>
    <row r="33" spans="1:40" ht="15" customHeight="1" x14ac:dyDescent="0.45">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x14ac:dyDescent="0.45">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x14ac:dyDescent="0.45">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x14ac:dyDescent="0.45">
      <c r="A36" s="68" t="s">
        <v>214</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4.9" customHeight="1" x14ac:dyDescent="0.45">
      <c r="A37" s="62"/>
      <c r="B37" s="67"/>
      <c r="C37" s="309" t="str">
        <f>IF(VLOOKUP($AK$1,選択肢!$A$1:$J$31,C42,FALSE)=0,"-",VLOOKUP($AK$1,選択肢!$A$1:$J$31,C42,FALSE))</f>
        <v>管理者</v>
      </c>
      <c r="D37" s="310"/>
      <c r="E37" s="316" t="str">
        <f>IF(VLOOKUP($AK$1,選択肢!$A$1:$J$31,E42,FALSE)=0,"-",VLOOKUP($AK$1,選択肢!$A$1:$J$31,E42,FALSE))</f>
        <v>従業者</v>
      </c>
      <c r="F37" s="316"/>
      <c r="G37" s="316"/>
      <c r="H37" s="316"/>
      <c r="I37" s="309" t="str">
        <f>IF(VLOOKUP($AK$1,選択肢!$A$1:$J$31,I42,FALSE)=0,"-",VLOOKUP($AK$1,選択肢!$A$1:$J$31,I42,FALSE))</f>
        <v>-</v>
      </c>
      <c r="J37" s="310"/>
      <c r="K37" s="310"/>
      <c r="L37" s="310"/>
      <c r="M37" s="310"/>
      <c r="N37" s="317"/>
      <c r="O37" s="309" t="str">
        <f>IF(VLOOKUP($AK$1,選択肢!$A$1:$J$31,O42,FALSE)=0,"-",VLOOKUP($AK$1,選択肢!$A$1:$J$31,O42,FALSE))</f>
        <v>-</v>
      </c>
      <c r="P37" s="310"/>
      <c r="Q37" s="310"/>
      <c r="R37" s="310"/>
      <c r="S37" s="310"/>
      <c r="T37" s="317"/>
      <c r="U37" s="309" t="str">
        <f>IF(VLOOKUP($AK$1,選択肢!$A$1:$J$31,U42,FALSE)=0,"-",VLOOKUP($AK$1,選択肢!$A$1:$J$31,U42,FALSE))</f>
        <v>-</v>
      </c>
      <c r="V37" s="310"/>
      <c r="W37" s="310"/>
      <c r="X37" s="310"/>
      <c r="Y37" s="310"/>
      <c r="Z37" s="317"/>
      <c r="AA37" s="309" t="str">
        <f>IF(VLOOKUP($AK$1,選択肢!$A$1:$J$31,AA42,FALSE)=0,"-",VLOOKUP($AK$1,選択肢!$A$1:$J$31,AA42,FALSE))</f>
        <v>-</v>
      </c>
      <c r="AB37" s="310"/>
      <c r="AC37" s="310"/>
      <c r="AD37" s="310"/>
      <c r="AE37" s="310"/>
      <c r="AF37" s="317"/>
      <c r="AG37" s="316" t="str">
        <f>IF(VLOOKUP($AK$1,選択肢!$A$1:$J$31,AG42,FALSE)=0,"-",VLOOKUP($AK$1,選択肢!$A$1:$J$31,AG42,FALSE))</f>
        <v>-</v>
      </c>
      <c r="AH37" s="316"/>
      <c r="AI37" s="316"/>
      <c r="AJ37" s="316"/>
      <c r="AK37" s="316"/>
      <c r="AL37" s="316" t="str">
        <f>IF(VLOOKUP($AK$1,選択肢!$A$1:$J$31,AL42,FALSE)=0,"-",VLOOKUP($AK$1,選択肢!$A$1:$J$31,AL42,FALSE))</f>
        <v>-</v>
      </c>
      <c r="AM37" s="316"/>
      <c r="AN37" s="62"/>
    </row>
    <row r="38" spans="1:40" ht="18" customHeight="1" x14ac:dyDescent="0.45">
      <c r="A38" s="62"/>
      <c r="B38" s="67"/>
      <c r="C38" s="102" t="s">
        <v>56</v>
      </c>
      <c r="D38" s="102" t="s">
        <v>57</v>
      </c>
      <c r="E38" s="101" t="s">
        <v>56</v>
      </c>
      <c r="F38" s="315" t="s">
        <v>57</v>
      </c>
      <c r="G38" s="315"/>
      <c r="H38" s="315"/>
      <c r="I38" s="312" t="s">
        <v>56</v>
      </c>
      <c r="J38" s="313"/>
      <c r="K38" s="314"/>
      <c r="L38" s="312" t="s">
        <v>57</v>
      </c>
      <c r="M38" s="313"/>
      <c r="N38" s="314"/>
      <c r="O38" s="312" t="s">
        <v>56</v>
      </c>
      <c r="P38" s="313"/>
      <c r="Q38" s="314"/>
      <c r="R38" s="312" t="s">
        <v>57</v>
      </c>
      <c r="S38" s="313"/>
      <c r="T38" s="314"/>
      <c r="U38" s="312" t="s">
        <v>56</v>
      </c>
      <c r="V38" s="313"/>
      <c r="W38" s="314"/>
      <c r="X38" s="312" t="s">
        <v>57</v>
      </c>
      <c r="Y38" s="313"/>
      <c r="Z38" s="314"/>
      <c r="AA38" s="312" t="s">
        <v>56</v>
      </c>
      <c r="AB38" s="313"/>
      <c r="AC38" s="314"/>
      <c r="AD38" s="312" t="s">
        <v>57</v>
      </c>
      <c r="AE38" s="313"/>
      <c r="AF38" s="314"/>
      <c r="AG38" s="312" t="s">
        <v>56</v>
      </c>
      <c r="AH38" s="313"/>
      <c r="AI38" s="314"/>
      <c r="AJ38" s="312" t="s">
        <v>57</v>
      </c>
      <c r="AK38" s="314"/>
      <c r="AL38" s="101" t="s">
        <v>19</v>
      </c>
      <c r="AM38" s="101" t="s">
        <v>18</v>
      </c>
      <c r="AN38" s="62"/>
    </row>
    <row r="39" spans="1:40" ht="18" customHeight="1" x14ac:dyDescent="0.45">
      <c r="A39" s="62"/>
      <c r="B39" s="75" t="s">
        <v>108</v>
      </c>
      <c r="C39" s="101">
        <f>COUNTIFS($B$11:$B$30,C$37,$C$11:$C$30,"A",$E$11:$E$30,"*")</f>
        <v>1</v>
      </c>
      <c r="D39" s="101">
        <f>COUNTIFS($B$11:$B$30,C$37,$C$11:$C$30,"B",$E$11:$E$30,"*")</f>
        <v>0</v>
      </c>
      <c r="E39" s="101">
        <f>COUNTIFS($B$11:$B$30,E$37,$C$11:$C$30,"A",$E$11:$E$30,"*")</f>
        <v>0</v>
      </c>
      <c r="F39" s="312">
        <f>COUNTIFS($B$11:$B$30,E$37,$C$11:$C$30,"B",$E$11:$E$30,"*")</f>
        <v>1</v>
      </c>
      <c r="G39" s="313"/>
      <c r="H39" s="314"/>
      <c r="I39" s="312">
        <f>COUNTIFS($B$11:$B$30,I$37,$C$11:$C$30,"A",$E$11:$E$30,"*")</f>
        <v>0</v>
      </c>
      <c r="J39" s="313"/>
      <c r="K39" s="314"/>
      <c r="L39" s="312">
        <f>COUNTIFS($B$11:$B$30,I$37,$C$11:$C$30,"B",$E$11:$E$30,"*")</f>
        <v>0</v>
      </c>
      <c r="M39" s="313"/>
      <c r="N39" s="314"/>
      <c r="O39" s="312">
        <f>COUNTIFS($B$11:$B$30,O$37,$C$11:$C$30,"A",$E$11:$E$30,"*")</f>
        <v>0</v>
      </c>
      <c r="P39" s="313"/>
      <c r="Q39" s="314"/>
      <c r="R39" s="312">
        <f>COUNTIFS($B$11:$B$30,O$37,$C$11:$C$30,"B",$E$11:$E$30,"*")</f>
        <v>0</v>
      </c>
      <c r="S39" s="313"/>
      <c r="T39" s="314"/>
      <c r="U39" s="312">
        <f>COUNTIFS($B$11:$B$30,U$37,$C$11:$C$30,"A",$E$11:$E$30,"*")</f>
        <v>0</v>
      </c>
      <c r="V39" s="313"/>
      <c r="W39" s="314"/>
      <c r="X39" s="312">
        <f>COUNTIFS($B$11:$B$30,U$37,$C$11:$C$30,"B",$E$11:$E$30,"*")</f>
        <v>0</v>
      </c>
      <c r="Y39" s="313"/>
      <c r="Z39" s="314"/>
      <c r="AA39" s="312">
        <f>COUNTIFS($B$11:$B$30,AA$37,$C$11:$C$30,"A",$E$11:$E$30,"*")</f>
        <v>0</v>
      </c>
      <c r="AB39" s="313"/>
      <c r="AC39" s="314"/>
      <c r="AD39" s="312">
        <f>COUNTIFS($B$11:$B$30,AA$37,$C$11:$C$30,"B",$E$11:$E$30,"*")</f>
        <v>0</v>
      </c>
      <c r="AE39" s="313"/>
      <c r="AF39" s="314"/>
      <c r="AG39" s="312">
        <f>COUNTIFS($B$11:$B$30,AG$37,$C$11:$C$30,"A",$E$11:$E$30,"*")</f>
        <v>0</v>
      </c>
      <c r="AH39" s="313"/>
      <c r="AI39" s="314"/>
      <c r="AJ39" s="312">
        <f>COUNTIFS($B$11:$B$30,AG$37,$C$11:$C$30,"B",$E$11:$E$30,"*")</f>
        <v>0</v>
      </c>
      <c r="AK39" s="314"/>
      <c r="AL39" s="101">
        <f>COUNTIFS($B$11:$B$30,AL$37,$C$11:$C$30,"A",$E$11:$E$30,"*")</f>
        <v>0</v>
      </c>
      <c r="AM39" s="101">
        <f>COUNTIFS($B$11:$B$30,AL$37,$C$11:$C$30,"B",$E$11:$E$30,"*")</f>
        <v>0</v>
      </c>
      <c r="AN39" s="62"/>
    </row>
    <row r="40" spans="1:40" ht="18" customHeight="1" x14ac:dyDescent="0.45">
      <c r="A40" s="62"/>
      <c r="B40" s="82" t="s">
        <v>109</v>
      </c>
      <c r="C40" s="101">
        <f>COUNTIFS($B$11:$B$30,C$37,$C$11:$C$30,"C",$E$11:$E$30,"*")</f>
        <v>0</v>
      </c>
      <c r="D40" s="101">
        <f>COUNTIFS($B$11:$B$30,C$37,$C$11:$C$30,"D",$E$11:$E$30,"*")</f>
        <v>0</v>
      </c>
      <c r="E40" s="101">
        <f>COUNTIFS($B$11:$B$30,E$37,$C$11:$C$30,"C",$E$11:$E$30,"*")</f>
        <v>1</v>
      </c>
      <c r="F40" s="312">
        <f>COUNTIFS($B$11:$B$30,E$37,$C$11:$C$30,"D",$E$11:$E$30,"*")</f>
        <v>1</v>
      </c>
      <c r="G40" s="313"/>
      <c r="H40" s="314"/>
      <c r="I40" s="312">
        <f>COUNTIFS($B$11:$B$30,I$37,$C$11:$C$30,"C",$E$11:$E$30,"*")</f>
        <v>0</v>
      </c>
      <c r="J40" s="313"/>
      <c r="K40" s="314"/>
      <c r="L40" s="312">
        <f>COUNTIFS($B$11:$B$30,I$37,$C$11:$C$30,"D",$E$11:$E$30,"*")</f>
        <v>0</v>
      </c>
      <c r="M40" s="313"/>
      <c r="N40" s="314"/>
      <c r="O40" s="312">
        <f>COUNTIFS($B$11:$B$30,O$37,$C$11:$C$30,"C",$E$11:$E$30,"*")</f>
        <v>0</v>
      </c>
      <c r="P40" s="313"/>
      <c r="Q40" s="314"/>
      <c r="R40" s="312">
        <f>COUNTIFS($B$11:$B$30,O$37,$C$11:$C$30,"D",$E$11:$E$30,"*")</f>
        <v>0</v>
      </c>
      <c r="S40" s="313"/>
      <c r="T40" s="314"/>
      <c r="U40" s="312">
        <f>COUNTIFS($B$11:$B$30,U$37,$C$11:$C$30,"C",$E$11:$E$30,"*")</f>
        <v>0</v>
      </c>
      <c r="V40" s="313"/>
      <c r="W40" s="314"/>
      <c r="X40" s="312">
        <f>COUNTIFS($B$11:$B$30,U$37,$C$11:$C$30,"D",$E$11:$E$30,"*")</f>
        <v>0</v>
      </c>
      <c r="Y40" s="313"/>
      <c r="Z40" s="314"/>
      <c r="AA40" s="312">
        <f>COUNTIFS($B$11:$B$30,AA$37,$C$11:$C$30,"C",$E$11:$E$30,"*")</f>
        <v>0</v>
      </c>
      <c r="AB40" s="313"/>
      <c r="AC40" s="314"/>
      <c r="AD40" s="312">
        <f>COUNTIFS($B$11:$B$30,AA$37,$C$11:$C$30,"D",$E$11:$E$30,"*")</f>
        <v>0</v>
      </c>
      <c r="AE40" s="313"/>
      <c r="AF40" s="314"/>
      <c r="AG40" s="312">
        <f>COUNTIFS($B$11:$B$30,AG$37,$C$11:$C$30,"C",$E$11:$E$30,"*")</f>
        <v>0</v>
      </c>
      <c r="AH40" s="313"/>
      <c r="AI40" s="314"/>
      <c r="AJ40" s="312">
        <f>COUNTIFS($B$11:$B$30,AG$37,$C$11:$C$30,"D",$E$11:$E$30,"*")</f>
        <v>0</v>
      </c>
      <c r="AK40" s="314"/>
      <c r="AL40" s="101">
        <f>COUNTIFS($B$11:$B$30,AL$37,$C$11:$C$30,"C",$E$11:$E$30,"*")</f>
        <v>0</v>
      </c>
      <c r="AM40" s="101">
        <f>COUNTIFS($B$11:$B$30,AL$37,$C$11:$C$30,"D",$E$11:$E$30,"*")</f>
        <v>0</v>
      </c>
      <c r="AN40" s="62"/>
    </row>
    <row r="41" spans="1:40" ht="24.9" customHeight="1" x14ac:dyDescent="0.45">
      <c r="A41" s="62"/>
      <c r="B41" s="82" t="s">
        <v>201</v>
      </c>
      <c r="C41" s="309" t="str">
        <f>IF($AK$3="４週",SUMIFS($AK$11:$AK$30,$B$11:$B$30,C37)/4/$AH$5,IF($AK$3="歴月",SUMIFS($AK$11:$AK$30,$B$11:$B$30,C37)/$AL$5,"記載する期間を選択してください"))</f>
        <v>記載する期間を選択してください</v>
      </c>
      <c r="D41" s="317"/>
      <c r="E41" s="309" t="str">
        <f>IF($AK$3="４週",SUMIFS($AK$11:$AK$30,$B$11:$B$30,E37)/4/$AH$5,IF($AK$3="歴月",SUMIFS($AK$11:$AK$30,$B$11:$B$30,E37)/$AL$5,"記載する期間を選択してください"))</f>
        <v>記載する期間を選択してください</v>
      </c>
      <c r="F41" s="310"/>
      <c r="G41" s="310"/>
      <c r="H41" s="317"/>
      <c r="I41" s="309" t="str">
        <f>IF($AK$3="４週",SUMIFS($AK$11:$AK$30,$B$11:$B$30,I37)/4/$AH$5,IF($AK$3="歴月",SUMIFS($AK$11:$AK$30,$B$11:$B$30,I37)/$AL$5,"記載する期間を選択してください"))</f>
        <v>記載する期間を選択してください</v>
      </c>
      <c r="J41" s="310"/>
      <c r="K41" s="310"/>
      <c r="L41" s="310"/>
      <c r="M41" s="310"/>
      <c r="N41" s="317"/>
      <c r="O41" s="309" t="str">
        <f>IF($AK$3="４週",SUMIFS($AK$11:$AK$30,$B$11:$B$30,O37)/4/$AH$5,IF($AK$3="歴月",SUMIFS($AK$11:$AK$30,$B$11:$B$30,O37)/$AL$5,"記載する期間を選択してください"))</f>
        <v>記載する期間を選択してください</v>
      </c>
      <c r="P41" s="310"/>
      <c r="Q41" s="310"/>
      <c r="R41" s="310"/>
      <c r="S41" s="310"/>
      <c r="T41" s="317"/>
      <c r="U41" s="309" t="str">
        <f>IF($AK$3="４週",SUMIFS($AK$11:$AK$30,$B$11:$B$30,U37)/4/$AH$5,IF($AK$3="歴月",SUMIFS($AK$11:$AK$30,$B$11:$B$30,U37)/$AL$5,"記載する期間を選択してください"))</f>
        <v>記載する期間を選択してください</v>
      </c>
      <c r="V41" s="310"/>
      <c r="W41" s="310"/>
      <c r="X41" s="310"/>
      <c r="Y41" s="310"/>
      <c r="Z41" s="317"/>
      <c r="AA41" s="309" t="str">
        <f>IF($AK$3="４週",SUMIFS($AK$11:$AK$30,$B$11:$B$30,AA37)/4/$AH$5,IF($AK$3="歴月",SUMIFS($AK$11:$AK$30,$B$11:$B$30,AA37)/$AL$5,"記載する期間を選択してください"))</f>
        <v>記載する期間を選択してください</v>
      </c>
      <c r="AB41" s="310"/>
      <c r="AC41" s="310"/>
      <c r="AD41" s="310"/>
      <c r="AE41" s="310"/>
      <c r="AF41" s="317"/>
      <c r="AG41" s="309" t="str">
        <f>IF($AK$3="４週",SUMIFS($AK$11:$AK$30,$B$11:$B$30,AG37)/4/$AH$5,IF($AK$3="歴月",SUMIFS($AK$11:$AK$30,$B$11:$B$30,AG37)/$AL$5,"記載する期間を選択してください"))</f>
        <v>記載する期間を選択してください</v>
      </c>
      <c r="AH41" s="310"/>
      <c r="AI41" s="310"/>
      <c r="AJ41" s="310"/>
      <c r="AK41" s="317"/>
      <c r="AL41" s="309" t="str">
        <f>IF($AK$3="４週",SUMIFS($AK$11:$AK$30,$B$11:$B$30,AL37)/4/$AH$5,IF($AK$3="歴月",SUMIFS($AK$11:$AK$30,$B$11:$B$30,AL37)/$AL$5,"記載する期間を選択してください"))</f>
        <v>記載する期間を選択してください</v>
      </c>
      <c r="AM41" s="317"/>
      <c r="AN41" s="62"/>
    </row>
    <row r="42" spans="1:40" ht="5.0999999999999996" customHeight="1" x14ac:dyDescent="0.45">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100"/>
      <c r="AN42" s="62"/>
    </row>
    <row r="43" spans="1:40" ht="15" customHeight="1" x14ac:dyDescent="0.45">
      <c r="A43" s="60" t="s">
        <v>166</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x14ac:dyDescent="0.45">
      <c r="A44" s="60" t="s">
        <v>167</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x14ac:dyDescent="0.45">
      <c r="A45" s="60" t="s">
        <v>217</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x14ac:dyDescent="0.45">
      <c r="A46" s="60" t="s">
        <v>168</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x14ac:dyDescent="0.45">
      <c r="A47" s="60" t="s">
        <v>169</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ht="15" customHeight="1" x14ac:dyDescent="0.45">
      <c r="A48" s="60" t="s">
        <v>170</v>
      </c>
      <c r="B48" s="94"/>
      <c r="C48" s="60"/>
      <c r="D48" s="60"/>
      <c r="E48" s="60"/>
      <c r="F48" s="60"/>
      <c r="G48" s="60"/>
    </row>
    <row r="49" spans="1:7" ht="15" customHeight="1" x14ac:dyDescent="0.45">
      <c r="A49" s="60" t="s">
        <v>171</v>
      </c>
      <c r="B49" s="94"/>
      <c r="C49" s="60"/>
      <c r="D49" s="60"/>
      <c r="E49" s="60"/>
      <c r="F49" s="60"/>
      <c r="G49" s="60"/>
    </row>
    <row r="50" spans="1:7" ht="15" customHeight="1" x14ac:dyDescent="0.45">
      <c r="A50" s="60"/>
      <c r="B50" s="75" t="s">
        <v>172</v>
      </c>
      <c r="C50" s="267" t="s">
        <v>173</v>
      </c>
      <c r="D50" s="267"/>
      <c r="E50" s="267"/>
      <c r="F50" s="60"/>
      <c r="G50" s="60"/>
    </row>
    <row r="51" spans="1:7" ht="15" customHeight="1" x14ac:dyDescent="0.45">
      <c r="A51" s="60"/>
      <c r="B51" s="97" t="s">
        <v>190</v>
      </c>
      <c r="C51" s="280" t="s">
        <v>174</v>
      </c>
      <c r="D51" s="280"/>
      <c r="E51" s="280"/>
      <c r="F51" s="60"/>
      <c r="G51" s="60"/>
    </row>
    <row r="52" spans="1:7" ht="15" customHeight="1" x14ac:dyDescent="0.45">
      <c r="A52" s="60"/>
      <c r="B52" s="97" t="s">
        <v>191</v>
      </c>
      <c r="C52" s="280" t="s">
        <v>175</v>
      </c>
      <c r="D52" s="280"/>
      <c r="E52" s="280"/>
      <c r="F52" s="60"/>
      <c r="G52" s="60"/>
    </row>
    <row r="53" spans="1:7" ht="15" customHeight="1" x14ac:dyDescent="0.45">
      <c r="A53" s="60"/>
      <c r="B53" s="97" t="s">
        <v>192</v>
      </c>
      <c r="C53" s="280" t="s">
        <v>176</v>
      </c>
      <c r="D53" s="280"/>
      <c r="E53" s="280"/>
      <c r="F53" s="60"/>
      <c r="G53" s="60"/>
    </row>
    <row r="54" spans="1:7" ht="15" customHeight="1" x14ac:dyDescent="0.45">
      <c r="A54" s="60"/>
      <c r="B54" s="97" t="s">
        <v>193</v>
      </c>
      <c r="C54" s="280" t="s">
        <v>177</v>
      </c>
      <c r="D54" s="280"/>
      <c r="E54" s="280"/>
      <c r="F54" s="60"/>
      <c r="G54" s="60"/>
    </row>
    <row r="55" spans="1:7" ht="15" customHeight="1" x14ac:dyDescent="0.45">
      <c r="A55" s="60"/>
      <c r="B55" s="60" t="s">
        <v>178</v>
      </c>
      <c r="C55" s="60"/>
      <c r="D55" s="60"/>
      <c r="E55" s="60"/>
      <c r="F55" s="60"/>
      <c r="G55" s="60"/>
    </row>
    <row r="56" spans="1:7" ht="15" customHeight="1" x14ac:dyDescent="0.45">
      <c r="A56" s="60"/>
      <c r="B56" s="60" t="s">
        <v>195</v>
      </c>
      <c r="C56" s="60"/>
      <c r="D56" s="60"/>
      <c r="E56" s="60"/>
      <c r="F56" s="60"/>
      <c r="G56" s="60"/>
    </row>
    <row r="57" spans="1:7" ht="15" customHeight="1" x14ac:dyDescent="0.45">
      <c r="A57" s="60"/>
      <c r="B57" s="60" t="s">
        <v>179</v>
      </c>
      <c r="C57" s="60"/>
      <c r="D57" s="60"/>
      <c r="E57" s="60"/>
      <c r="F57" s="60"/>
      <c r="G57" s="60"/>
    </row>
    <row r="58" spans="1:7" ht="15" customHeight="1" x14ac:dyDescent="0.45">
      <c r="A58" s="60" t="s">
        <v>180</v>
      </c>
      <c r="B58" s="94"/>
      <c r="C58" s="60"/>
      <c r="D58" s="60"/>
      <c r="E58" s="60"/>
      <c r="F58" s="60"/>
      <c r="G58" s="60"/>
    </row>
    <row r="59" spans="1:7" ht="15" customHeight="1" x14ac:dyDescent="0.45">
      <c r="A59" s="60" t="s">
        <v>181</v>
      </c>
      <c r="B59" s="94"/>
      <c r="C59" s="60"/>
      <c r="D59" s="60"/>
      <c r="E59" s="60"/>
      <c r="F59" s="60"/>
      <c r="G59" s="60"/>
    </row>
    <row r="60" spans="1:7" ht="15" customHeight="1" x14ac:dyDescent="0.45">
      <c r="A60" s="60" t="s">
        <v>196</v>
      </c>
      <c r="B60" s="94"/>
      <c r="C60" s="60"/>
      <c r="D60" s="60"/>
      <c r="E60" s="60"/>
      <c r="F60" s="60"/>
      <c r="G60" s="60"/>
    </row>
    <row r="61" spans="1:7" ht="15" customHeight="1" x14ac:dyDescent="0.45">
      <c r="A61" s="60" t="s">
        <v>182</v>
      </c>
      <c r="B61" s="94"/>
      <c r="C61" s="60"/>
      <c r="D61" s="60"/>
      <c r="E61" s="60"/>
      <c r="F61" s="60"/>
      <c r="G61" s="60"/>
    </row>
    <row r="62" spans="1:7" ht="15" customHeight="1" x14ac:dyDescent="0.45">
      <c r="A62" s="60" t="s">
        <v>316</v>
      </c>
      <c r="B62" s="94"/>
      <c r="C62" s="60"/>
      <c r="D62" s="60"/>
      <c r="E62" s="60"/>
      <c r="F62" s="60"/>
      <c r="G62" s="60"/>
    </row>
    <row r="63" spans="1:7" ht="15" customHeight="1" x14ac:dyDescent="0.45">
      <c r="A63" s="60" t="s">
        <v>183</v>
      </c>
      <c r="B63" s="94"/>
      <c r="C63" s="60"/>
      <c r="D63" s="60"/>
      <c r="E63" s="60"/>
      <c r="F63" s="60"/>
      <c r="G63" s="60"/>
    </row>
    <row r="64" spans="1:7" ht="15" customHeight="1" x14ac:dyDescent="0.45">
      <c r="A64" s="60" t="s">
        <v>184</v>
      </c>
      <c r="B64" s="94"/>
      <c r="C64" s="60"/>
      <c r="D64" s="60"/>
      <c r="E64" s="60"/>
      <c r="F64" s="60"/>
      <c r="G64" s="60"/>
    </row>
    <row r="65" spans="1:7" ht="15" customHeight="1" x14ac:dyDescent="0.45">
      <c r="A65" s="60" t="s">
        <v>185</v>
      </c>
      <c r="B65" s="94"/>
      <c r="C65" s="60"/>
      <c r="D65" s="60"/>
      <c r="E65" s="60"/>
      <c r="F65" s="60"/>
      <c r="G65" s="60"/>
    </row>
    <row r="66" spans="1:7" ht="15" customHeight="1" x14ac:dyDescent="0.45">
      <c r="A66" s="60" t="s">
        <v>186</v>
      </c>
      <c r="B66" s="94"/>
      <c r="C66" s="60"/>
      <c r="D66" s="60"/>
      <c r="E66" s="60"/>
      <c r="F66" s="60"/>
      <c r="G66" s="60"/>
    </row>
    <row r="67" spans="1:7" ht="15" customHeight="1" x14ac:dyDescent="0.45">
      <c r="A67" s="60" t="s">
        <v>187</v>
      </c>
      <c r="B67" s="94"/>
      <c r="C67" s="60"/>
      <c r="D67" s="60"/>
      <c r="E67" s="60"/>
      <c r="F67" s="60"/>
      <c r="G67" s="60"/>
    </row>
    <row r="68" spans="1:7" ht="15" customHeight="1" x14ac:dyDescent="0.45">
      <c r="A68" s="60" t="s">
        <v>188</v>
      </c>
      <c r="B68" s="94"/>
      <c r="C68" s="60"/>
      <c r="D68" s="60"/>
      <c r="E68" s="60"/>
      <c r="F68" s="60"/>
      <c r="G68" s="60"/>
    </row>
    <row r="69" spans="1:7" ht="15" customHeight="1" x14ac:dyDescent="0.45">
      <c r="A69" s="60" t="s">
        <v>189</v>
      </c>
      <c r="B69" s="94"/>
      <c r="C69" s="60"/>
      <c r="D69" s="60"/>
      <c r="E69" s="60"/>
      <c r="F69" s="60"/>
      <c r="G69" s="60"/>
    </row>
    <row r="70" spans="1:7" ht="15" customHeight="1" x14ac:dyDescent="0.45">
      <c r="A70" s="60" t="s">
        <v>194</v>
      </c>
      <c r="B70" s="94"/>
      <c r="C70" s="60"/>
      <c r="D70" s="60"/>
      <c r="E70" s="60"/>
      <c r="F70" s="60"/>
      <c r="G70" s="60"/>
    </row>
  </sheetData>
  <mergeCells count="100">
    <mergeCell ref="AK1:AN1"/>
    <mergeCell ref="M2:P2"/>
    <mergeCell ref="Q2:R2"/>
    <mergeCell ref="S2:T2"/>
    <mergeCell ref="U2:V2"/>
    <mergeCell ref="AK2:AN2"/>
    <mergeCell ref="A7:A10"/>
    <mergeCell ref="B7:B10"/>
    <mergeCell ref="C7:C10"/>
    <mergeCell ref="D7:D10"/>
    <mergeCell ref="E7:E10"/>
    <mergeCell ref="AM11:AN11"/>
    <mergeCell ref="AM12:AN12"/>
    <mergeCell ref="AK3:AN3"/>
    <mergeCell ref="AK4:AN4"/>
    <mergeCell ref="AH5:AJ5"/>
    <mergeCell ref="F7:AJ7"/>
    <mergeCell ref="AK7:AK10"/>
    <mergeCell ref="AL7:AL10"/>
    <mergeCell ref="AM7:AN10"/>
    <mergeCell ref="F8:L8"/>
    <mergeCell ref="M8:S8"/>
    <mergeCell ref="T8:Z8"/>
    <mergeCell ref="AA8:AG8"/>
    <mergeCell ref="AH8:AJ8"/>
    <mergeCell ref="AM13:AN13"/>
    <mergeCell ref="AM14:AN14"/>
    <mergeCell ref="AM15:AN15"/>
    <mergeCell ref="AM28:AN28"/>
    <mergeCell ref="AM17:AN17"/>
    <mergeCell ref="AM18:AN18"/>
    <mergeCell ref="AM19:AN19"/>
    <mergeCell ref="AM20:AN20"/>
    <mergeCell ref="AM21:AN21"/>
    <mergeCell ref="AM22:AN22"/>
    <mergeCell ref="AM16:AN16"/>
    <mergeCell ref="AM23:AN23"/>
    <mergeCell ref="AM24:AN24"/>
    <mergeCell ref="AM25:AN25"/>
    <mergeCell ref="AM26:AN26"/>
    <mergeCell ref="AM27:AN27"/>
    <mergeCell ref="AM30:AN30"/>
    <mergeCell ref="A31:E31"/>
    <mergeCell ref="AM31:AN32"/>
    <mergeCell ref="A32:E32"/>
    <mergeCell ref="AM29:AN29"/>
    <mergeCell ref="C37:D37"/>
    <mergeCell ref="E37:H37"/>
    <mergeCell ref="I37:N37"/>
    <mergeCell ref="O37:T37"/>
    <mergeCell ref="U37:Z37"/>
    <mergeCell ref="AG37:AK37"/>
    <mergeCell ref="AL37:AM37"/>
    <mergeCell ref="F38:H38"/>
    <mergeCell ref="I38:K38"/>
    <mergeCell ref="L38:N38"/>
    <mergeCell ref="O38:Q38"/>
    <mergeCell ref="R38:T38"/>
    <mergeCell ref="U38:W38"/>
    <mergeCell ref="X38:Z38"/>
    <mergeCell ref="AA38:AC38"/>
    <mergeCell ref="AA37:AF37"/>
    <mergeCell ref="AD38:AF38"/>
    <mergeCell ref="AG38:AI38"/>
    <mergeCell ref="AJ38:AK38"/>
    <mergeCell ref="F39:H39"/>
    <mergeCell ref="I39:K39"/>
    <mergeCell ref="L39:N39"/>
    <mergeCell ref="O39:Q39"/>
    <mergeCell ref="R39:T39"/>
    <mergeCell ref="AJ39:AK39"/>
    <mergeCell ref="AG40:AI40"/>
    <mergeCell ref="AJ40:AK40"/>
    <mergeCell ref="U39:W39"/>
    <mergeCell ref="X39:Z39"/>
    <mergeCell ref="AA39:AC39"/>
    <mergeCell ref="AD39:AF39"/>
    <mergeCell ref="AG39:AI39"/>
    <mergeCell ref="U40:W40"/>
    <mergeCell ref="C54:E54"/>
    <mergeCell ref="I41:N41"/>
    <mergeCell ref="X40:Z40"/>
    <mergeCell ref="AA41:AF41"/>
    <mergeCell ref="C41:D41"/>
    <mergeCell ref="E41:H41"/>
    <mergeCell ref="O41:T41"/>
    <mergeCell ref="U41:Z41"/>
    <mergeCell ref="C52:E52"/>
    <mergeCell ref="AA40:AC40"/>
    <mergeCell ref="AD40:AF40"/>
    <mergeCell ref="F40:H40"/>
    <mergeCell ref="I40:K40"/>
    <mergeCell ref="L40:N40"/>
    <mergeCell ref="O40:Q40"/>
    <mergeCell ref="R40:T40"/>
    <mergeCell ref="AG41:AK41"/>
    <mergeCell ref="AL41:AM41"/>
    <mergeCell ref="C50:E50"/>
    <mergeCell ref="C51:E51"/>
    <mergeCell ref="C53:E53"/>
  </mergeCells>
  <phoneticPr fontId="3"/>
  <dataValidations count="4">
    <dataValidation type="list" allowBlank="1" showInputMessage="1" showErrorMessage="1" sqref="C11:C30" xr:uid="{00000000-0002-0000-1500-000000000000}">
      <formula1>"A,B,C,D"</formula1>
    </dataValidation>
    <dataValidation type="list" allowBlank="1" showInputMessage="1" showErrorMessage="1" sqref="AK3:AN3" xr:uid="{00000000-0002-0000-1500-000001000000}">
      <formula1>"４週,歴月"</formula1>
    </dataValidation>
    <dataValidation type="list" allowBlank="1" showInputMessage="1" showErrorMessage="1" sqref="AK4:AN4" xr:uid="{00000000-0002-0000-1500-000002000000}">
      <formula1>"予定,実績"</formula1>
    </dataValidation>
    <dataValidation type="list" allowBlank="1" showInputMessage="1" showErrorMessage="1" sqref="B11:B30" xr:uid="{00000000-0002-0000-1500-000003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rowBreaks count="1" manualBreakCount="1">
    <brk id="35" max="39"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dimension ref="A1:AN73"/>
  <sheetViews>
    <sheetView showGridLines="0" tabSelected="1" view="pageBreakPreview" zoomScaleNormal="100" zoomScaleSheetLayoutView="100" workbookViewId="0">
      <selection activeCell="C18" sqref="C18"/>
    </sheetView>
  </sheetViews>
  <sheetFormatPr defaultColWidth="8.19921875" defaultRowHeight="21" customHeight="1" x14ac:dyDescent="0.45"/>
  <cols>
    <col min="1" max="1" width="2.59765625" style="59" customWidth="1"/>
    <col min="2" max="2" width="12.0976562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x14ac:dyDescent="0.45">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262" t="s">
        <v>132</v>
      </c>
      <c r="AL1" s="262"/>
      <c r="AM1" s="262"/>
      <c r="AN1" s="262"/>
    </row>
    <row r="2" spans="1:40" ht="18" customHeight="1" x14ac:dyDescent="0.45">
      <c r="A2" s="62"/>
      <c r="B2" s="63"/>
      <c r="C2" s="63"/>
      <c r="D2" s="63"/>
      <c r="E2" s="63"/>
      <c r="F2" s="63"/>
      <c r="G2" s="63"/>
      <c r="H2" s="63"/>
      <c r="I2" s="63"/>
      <c r="J2" s="63"/>
      <c r="K2" s="63"/>
      <c r="L2" s="63"/>
      <c r="M2" s="269">
        <v>2024</v>
      </c>
      <c r="N2" s="269"/>
      <c r="O2" s="269"/>
      <c r="P2" s="269"/>
      <c r="Q2" s="268" t="s">
        <v>150</v>
      </c>
      <c r="R2" s="268"/>
      <c r="S2" s="269">
        <v>5</v>
      </c>
      <c r="T2" s="269"/>
      <c r="U2" s="268" t="s">
        <v>151</v>
      </c>
      <c r="V2" s="268"/>
      <c r="W2" s="63"/>
      <c r="X2" s="63"/>
      <c r="Y2" s="63"/>
      <c r="Z2" s="62"/>
      <c r="AA2" s="62"/>
      <c r="AC2" s="81"/>
      <c r="AD2" s="63"/>
      <c r="AE2" s="63"/>
      <c r="AF2" s="63"/>
      <c r="AG2" s="63"/>
      <c r="AH2" s="63"/>
      <c r="AI2" s="81" t="s">
        <v>156</v>
      </c>
      <c r="AJ2" s="81"/>
      <c r="AK2" s="263"/>
      <c r="AL2" s="263"/>
      <c r="AM2" s="263"/>
      <c r="AN2" s="263"/>
    </row>
    <row r="3" spans="1:40" ht="18" customHeight="1" x14ac:dyDescent="0.45">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264"/>
      <c r="AL3" s="264"/>
      <c r="AM3" s="264"/>
      <c r="AN3" s="264"/>
    </row>
    <row r="4" spans="1:40" ht="18" customHeight="1" x14ac:dyDescent="0.45">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264"/>
      <c r="AL4" s="264"/>
      <c r="AM4" s="264"/>
      <c r="AN4" s="264"/>
    </row>
    <row r="5" spans="1:40" ht="18" customHeight="1" x14ac:dyDescent="0.45">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01"/>
      <c r="AI5" s="301"/>
      <c r="AJ5" s="301"/>
      <c r="AK5" s="88" t="s">
        <v>157</v>
      </c>
      <c r="AL5" s="99"/>
      <c r="AM5" s="88" t="s">
        <v>158</v>
      </c>
      <c r="AN5" s="62"/>
    </row>
    <row r="6" spans="1:40" ht="9.9" customHeight="1" x14ac:dyDescent="0.45">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5">
      <c r="A7" s="275" t="s">
        <v>153</v>
      </c>
      <c r="B7" s="267" t="s">
        <v>162</v>
      </c>
      <c r="C7" s="272" t="s">
        <v>163</v>
      </c>
      <c r="D7" s="267" t="s">
        <v>164</v>
      </c>
      <c r="E7" s="276" t="s">
        <v>165</v>
      </c>
      <c r="F7" s="271" t="s">
        <v>197</v>
      </c>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65" t="s">
        <v>198</v>
      </c>
      <c r="AL7" s="266" t="s">
        <v>199</v>
      </c>
      <c r="AM7" s="261" t="s">
        <v>200</v>
      </c>
      <c r="AN7" s="261"/>
    </row>
    <row r="8" spans="1:40" ht="15" customHeight="1" x14ac:dyDescent="0.45">
      <c r="A8" s="275"/>
      <c r="B8" s="267"/>
      <c r="C8" s="273"/>
      <c r="D8" s="267"/>
      <c r="E8" s="276"/>
      <c r="F8" s="267" t="s">
        <v>104</v>
      </c>
      <c r="G8" s="267"/>
      <c r="H8" s="267"/>
      <c r="I8" s="267"/>
      <c r="J8" s="267"/>
      <c r="K8" s="267"/>
      <c r="L8" s="267"/>
      <c r="M8" s="267" t="s">
        <v>105</v>
      </c>
      <c r="N8" s="267"/>
      <c r="O8" s="267"/>
      <c r="P8" s="267"/>
      <c r="Q8" s="267"/>
      <c r="R8" s="267"/>
      <c r="S8" s="267"/>
      <c r="T8" s="267" t="s">
        <v>106</v>
      </c>
      <c r="U8" s="267"/>
      <c r="V8" s="267"/>
      <c r="W8" s="267"/>
      <c r="X8" s="267"/>
      <c r="Y8" s="267"/>
      <c r="Z8" s="267"/>
      <c r="AA8" s="267" t="s">
        <v>107</v>
      </c>
      <c r="AB8" s="267"/>
      <c r="AC8" s="267"/>
      <c r="AD8" s="267"/>
      <c r="AE8" s="267"/>
      <c r="AF8" s="267"/>
      <c r="AG8" s="267"/>
      <c r="AH8" s="267" t="s">
        <v>110</v>
      </c>
      <c r="AI8" s="267"/>
      <c r="AJ8" s="267"/>
      <c r="AK8" s="265"/>
      <c r="AL8" s="266"/>
      <c r="AM8" s="261"/>
      <c r="AN8" s="261"/>
    </row>
    <row r="9" spans="1:40" ht="15" customHeight="1" x14ac:dyDescent="0.45">
      <c r="A9" s="275"/>
      <c r="B9" s="267"/>
      <c r="C9" s="273"/>
      <c r="D9" s="267"/>
      <c r="E9" s="276"/>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65"/>
      <c r="AL9" s="266"/>
      <c r="AM9" s="261"/>
      <c r="AN9" s="261"/>
    </row>
    <row r="10" spans="1:40" ht="15" customHeight="1" x14ac:dyDescent="0.45">
      <c r="A10" s="275"/>
      <c r="B10" s="267"/>
      <c r="C10" s="274"/>
      <c r="D10" s="267"/>
      <c r="E10" s="276"/>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65"/>
      <c r="AL10" s="266"/>
      <c r="AM10" s="261"/>
      <c r="AN10" s="261"/>
    </row>
    <row r="11" spans="1:40" ht="18" customHeight="1" x14ac:dyDescent="0.45">
      <c r="A11" s="74">
        <v>1</v>
      </c>
      <c r="B11" s="103" t="s">
        <v>112</v>
      </c>
      <c r="C11" s="83" t="s">
        <v>190</v>
      </c>
      <c r="D11" s="104"/>
      <c r="E11" s="105" t="s">
        <v>190</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9"/>
      <c r="AN11" s="279"/>
    </row>
    <row r="12" spans="1:40" ht="18" customHeight="1" x14ac:dyDescent="0.45">
      <c r="A12" s="74">
        <v>2</v>
      </c>
      <c r="B12" s="103" t="s">
        <v>131</v>
      </c>
      <c r="C12" s="83" t="s">
        <v>191</v>
      </c>
      <c r="D12" s="104"/>
      <c r="E12" s="105" t="s">
        <v>191</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79"/>
      <c r="AN12" s="279"/>
    </row>
    <row r="13" spans="1:40" ht="18" customHeight="1" x14ac:dyDescent="0.45">
      <c r="A13" s="74">
        <v>3</v>
      </c>
      <c r="B13" s="103" t="s">
        <v>131</v>
      </c>
      <c r="C13" s="83" t="s">
        <v>192</v>
      </c>
      <c r="D13" s="104"/>
      <c r="E13" s="105" t="s">
        <v>192</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79"/>
      <c r="AN13" s="279"/>
    </row>
    <row r="14" spans="1:40" ht="18" customHeight="1" x14ac:dyDescent="0.45">
      <c r="A14" s="74">
        <v>4</v>
      </c>
      <c r="B14" s="103" t="s">
        <v>131</v>
      </c>
      <c r="C14" s="83" t="s">
        <v>193</v>
      </c>
      <c r="D14" s="104"/>
      <c r="E14" s="105" t="s">
        <v>193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79"/>
      <c r="AN14" s="279"/>
    </row>
    <row r="15" spans="1:40" ht="18" customHeight="1" x14ac:dyDescent="0.45">
      <c r="A15" s="74">
        <v>5</v>
      </c>
      <c r="B15" s="103" t="s">
        <v>279</v>
      </c>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79"/>
      <c r="AN15" s="279"/>
    </row>
    <row r="16" spans="1:40" ht="18" customHeight="1" x14ac:dyDescent="0.45">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9"/>
      <c r="AN16" s="279"/>
    </row>
    <row r="17" spans="1:40" ht="18" customHeight="1" x14ac:dyDescent="0.45">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9"/>
      <c r="AN17" s="279"/>
    </row>
    <row r="18" spans="1:40" ht="18" customHeight="1" x14ac:dyDescent="0.45">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9"/>
      <c r="AN18" s="279"/>
    </row>
    <row r="19" spans="1:40" ht="18" customHeight="1" x14ac:dyDescent="0.45">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9"/>
      <c r="AN19" s="279"/>
    </row>
    <row r="20" spans="1:40" ht="18" customHeight="1" x14ac:dyDescent="0.45">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9"/>
      <c r="AN20" s="279"/>
    </row>
    <row r="21" spans="1:40" ht="18" customHeight="1" x14ac:dyDescent="0.45">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9"/>
      <c r="AN21" s="279"/>
    </row>
    <row r="22" spans="1:40" ht="18" customHeight="1" x14ac:dyDescent="0.45">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9"/>
      <c r="AN22" s="279"/>
    </row>
    <row r="23" spans="1:40" ht="18" customHeight="1" x14ac:dyDescent="0.45">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9"/>
      <c r="AN23" s="279"/>
    </row>
    <row r="24" spans="1:40" ht="18" customHeight="1" x14ac:dyDescent="0.45">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9"/>
      <c r="AN24" s="279"/>
    </row>
    <row r="25" spans="1:40" ht="18" customHeight="1" x14ac:dyDescent="0.45">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9"/>
      <c r="AN25" s="279"/>
    </row>
    <row r="26" spans="1:40" ht="18" customHeight="1" x14ac:dyDescent="0.45">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9"/>
      <c r="AN26" s="279"/>
    </row>
    <row r="27" spans="1:40" ht="18" customHeight="1" x14ac:dyDescent="0.45">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9"/>
      <c r="AN27" s="279"/>
    </row>
    <row r="28" spans="1:40" ht="18" customHeight="1" x14ac:dyDescent="0.45">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9"/>
      <c r="AN28" s="279"/>
    </row>
    <row r="29" spans="1:40" ht="18" customHeight="1" x14ac:dyDescent="0.45">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9"/>
      <c r="AN29" s="279"/>
    </row>
    <row r="30" spans="1:40" ht="18" customHeight="1" x14ac:dyDescent="0.45">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9"/>
      <c r="AN30" s="279"/>
    </row>
    <row r="31" spans="1:40" ht="18" customHeight="1" x14ac:dyDescent="0.45">
      <c r="A31" s="276" t="s">
        <v>94</v>
      </c>
      <c r="B31" s="277"/>
      <c r="C31" s="277"/>
      <c r="D31" s="277"/>
      <c r="E31" s="277"/>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5"/>
      <c r="AN31" s="275"/>
    </row>
    <row r="32" spans="1:40" ht="18" customHeight="1" x14ac:dyDescent="0.45">
      <c r="A32" s="277" t="s">
        <v>96</v>
      </c>
      <c r="B32" s="277"/>
      <c r="C32" s="277"/>
      <c r="D32" s="277"/>
      <c r="E32" s="278"/>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5"/>
      <c r="AN32" s="275"/>
    </row>
    <row r="33" spans="1:40" ht="15" customHeight="1" x14ac:dyDescent="0.45">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x14ac:dyDescent="0.45">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21" customHeight="1" x14ac:dyDescent="0.45">
      <c r="A35" s="68" t="s">
        <v>253</v>
      </c>
      <c r="B35" s="67"/>
      <c r="C35" s="67"/>
      <c r="D35" s="67"/>
      <c r="E35" s="67"/>
      <c r="F35" s="67"/>
      <c r="G35" s="60"/>
      <c r="H35" s="60"/>
      <c r="I35" s="60"/>
      <c r="J35" s="60"/>
      <c r="K35" s="60"/>
      <c r="L35" s="60"/>
      <c r="M35" s="60"/>
      <c r="N35" s="60"/>
      <c r="O35" s="60"/>
      <c r="Y35" s="68"/>
      <c r="AM35" s="67"/>
      <c r="AN35" s="62"/>
    </row>
    <row r="36" spans="1:40" ht="24.9" customHeight="1" x14ac:dyDescent="0.45">
      <c r="A36" s="267"/>
      <c r="B36" s="267"/>
      <c r="C36" s="267"/>
      <c r="D36" s="98">
        <f>IF(MONTH($F$9)&lt;7,MONTH($F$9)+6,MONTH($F$9)-6)</f>
        <v>11</v>
      </c>
      <c r="E36" s="98">
        <f>IF(MONTH($F$9)&lt;6,MONTH($F$9)+7,MONTH($F$9)-5)</f>
        <v>12</v>
      </c>
      <c r="F36" s="333">
        <f>IF(MONTH($F$9)&lt;5,MONTH($F$9)+8,MONTH($F$9)-4)</f>
        <v>1</v>
      </c>
      <c r="G36" s="333"/>
      <c r="H36" s="333"/>
      <c r="I36" s="333">
        <f>IF(MONTH($F$9)&lt;4,MONTH($F$9)+9,MONTH($F$9)-3)</f>
        <v>2</v>
      </c>
      <c r="J36" s="333"/>
      <c r="K36" s="333"/>
      <c r="L36" s="333">
        <f>IF(MONTH($F$9)&lt;3,MONTH($F$9)+10,MONTH($F$9)-2)</f>
        <v>3</v>
      </c>
      <c r="M36" s="333"/>
      <c r="N36" s="333"/>
      <c r="O36" s="333">
        <f>IF(MONTH($F$9)&lt;2,MONTH($F$9)+11,MONTH($F$9)-1)</f>
        <v>4</v>
      </c>
      <c r="P36" s="333"/>
      <c r="Q36" s="333"/>
      <c r="R36" s="267" t="s">
        <v>154</v>
      </c>
      <c r="S36" s="267"/>
      <c r="T36" s="267"/>
      <c r="U36" s="267"/>
      <c r="V36" s="266" t="s">
        <v>212</v>
      </c>
      <c r="W36" s="266"/>
      <c r="X36" s="266"/>
      <c r="Y36" s="266"/>
      <c r="Z36" s="266" t="s">
        <v>256</v>
      </c>
      <c r="AA36" s="266"/>
      <c r="AB36" s="266"/>
      <c r="AC36" s="266"/>
    </row>
    <row r="37" spans="1:40" ht="18" customHeight="1" x14ac:dyDescent="0.45">
      <c r="A37" s="331" t="s">
        <v>254</v>
      </c>
      <c r="B37" s="331"/>
      <c r="C37" s="331"/>
      <c r="D37" s="69">
        <v>85</v>
      </c>
      <c r="E37" s="69">
        <v>86</v>
      </c>
      <c r="F37" s="332">
        <v>86</v>
      </c>
      <c r="G37" s="332"/>
      <c r="H37" s="332"/>
      <c r="I37" s="332">
        <v>86</v>
      </c>
      <c r="J37" s="332"/>
      <c r="K37" s="332"/>
      <c r="L37" s="332">
        <v>88</v>
      </c>
      <c r="M37" s="332"/>
      <c r="N37" s="332"/>
      <c r="O37" s="332">
        <v>90</v>
      </c>
      <c r="P37" s="332"/>
      <c r="Q37" s="332"/>
      <c r="R37" s="280">
        <f>SUM(D37:Q37)</f>
        <v>521</v>
      </c>
      <c r="S37" s="280"/>
      <c r="T37" s="280"/>
      <c r="U37" s="280"/>
      <c r="V37" s="375">
        <f>ROUNDUP((R37+R38)/6,1)</f>
        <v>106.69999999999999</v>
      </c>
      <c r="W37" s="375"/>
      <c r="X37" s="375"/>
      <c r="Y37" s="375"/>
      <c r="Z37" s="375">
        <f>ROUNDDOWN(V37/35,1)</f>
        <v>3</v>
      </c>
      <c r="AA37" s="375"/>
      <c r="AB37" s="375"/>
      <c r="AC37" s="375"/>
    </row>
    <row r="38" spans="1:40" ht="18" customHeight="1" x14ac:dyDescent="0.45">
      <c r="A38" s="331" t="s">
        <v>255</v>
      </c>
      <c r="B38" s="331"/>
      <c r="C38" s="331"/>
      <c r="D38" s="69">
        <v>20</v>
      </c>
      <c r="E38" s="69">
        <v>21</v>
      </c>
      <c r="F38" s="332">
        <v>21</v>
      </c>
      <c r="G38" s="332"/>
      <c r="H38" s="332"/>
      <c r="I38" s="332">
        <v>21</v>
      </c>
      <c r="J38" s="332"/>
      <c r="K38" s="332"/>
      <c r="L38" s="332">
        <v>19</v>
      </c>
      <c r="M38" s="332"/>
      <c r="N38" s="332"/>
      <c r="O38" s="332">
        <v>17</v>
      </c>
      <c r="P38" s="332"/>
      <c r="Q38" s="332"/>
      <c r="R38" s="280">
        <f>+SUM(D38:Q38)</f>
        <v>119</v>
      </c>
      <c r="S38" s="280"/>
      <c r="T38" s="280"/>
      <c r="U38" s="280"/>
      <c r="V38" s="375"/>
      <c r="W38" s="375"/>
      <c r="X38" s="375"/>
      <c r="Y38" s="375"/>
      <c r="Z38" s="375"/>
      <c r="AA38" s="375"/>
      <c r="AB38" s="375"/>
      <c r="AC38" s="375"/>
    </row>
    <row r="39" spans="1:40" ht="21" customHeight="1" x14ac:dyDescent="0.45">
      <c r="A39" s="68" t="s">
        <v>214</v>
      </c>
      <c r="B39" s="59"/>
      <c r="C39" s="63"/>
      <c r="D39" s="63"/>
      <c r="E39" s="63"/>
      <c r="F39" s="63"/>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3"/>
      <c r="AM39" s="63"/>
      <c r="AN39" s="62"/>
    </row>
    <row r="40" spans="1:40" ht="24.9" customHeight="1" x14ac:dyDescent="0.45">
      <c r="A40" s="62"/>
      <c r="B40" s="67"/>
      <c r="C40" s="309" t="str">
        <f>IF(VLOOKUP($AK$1,選択肢!$A$1:$J$31,C45,FALSE)=0,"-",VLOOKUP($AK$1,選択肢!$A$1:$J$31,C45,FALSE))</f>
        <v>管理者</v>
      </c>
      <c r="D40" s="310"/>
      <c r="E40" s="316" t="str">
        <f>IF(VLOOKUP($AK$1,選択肢!$A$1:$J$31,E45,FALSE)=0,"-",VLOOKUP($AK$1,選択肢!$A$1:$J$31,E45,FALSE))</f>
        <v>相談支援専門員</v>
      </c>
      <c r="F40" s="316"/>
      <c r="G40" s="316"/>
      <c r="H40" s="316"/>
      <c r="I40" s="309" t="str">
        <f>IF(VLOOKUP($AK$1,選択肢!$A$1:$J$31,I45,FALSE)=0,"-",VLOOKUP($AK$1,選択肢!$A$1:$J$31,I45,FALSE))</f>
        <v>相談支援員</v>
      </c>
      <c r="J40" s="310"/>
      <c r="K40" s="310"/>
      <c r="L40" s="310"/>
      <c r="M40" s="310"/>
      <c r="N40" s="317"/>
      <c r="O40" s="309" t="str">
        <f>IF(VLOOKUP($AK$1,選択肢!$A$1:$J$31,O45,FALSE)=0,"-",VLOOKUP($AK$1,選択肢!$A$1:$J$31,O45,FALSE))</f>
        <v>-</v>
      </c>
      <c r="P40" s="310"/>
      <c r="Q40" s="310"/>
      <c r="R40" s="310"/>
      <c r="S40" s="310"/>
      <c r="T40" s="317"/>
      <c r="U40" s="309" t="str">
        <f>IF(VLOOKUP($AK$1,選択肢!$A$1:$J$31,U45,FALSE)=0,"-",VLOOKUP($AK$1,選択肢!$A$1:$J$31,U45,FALSE))</f>
        <v>-</v>
      </c>
      <c r="V40" s="310"/>
      <c r="W40" s="310"/>
      <c r="X40" s="310"/>
      <c r="Y40" s="310"/>
      <c r="Z40" s="317"/>
      <c r="AA40" s="309" t="str">
        <f>IF(VLOOKUP($AK$1,選択肢!$A$1:$J$31,AA45,FALSE)=0,"-",VLOOKUP($AK$1,選択肢!$A$1:$J$31,AA45,FALSE))</f>
        <v>-</v>
      </c>
      <c r="AB40" s="310"/>
      <c r="AC40" s="310"/>
      <c r="AD40" s="310"/>
      <c r="AE40" s="310"/>
      <c r="AF40" s="317"/>
      <c r="AG40" s="316" t="str">
        <f>IF(VLOOKUP($AK$1,選択肢!$A$1:$J$31,AG45,FALSE)=0,"-",VLOOKUP($AK$1,選択肢!$A$1:$J$31,AG45,FALSE))</f>
        <v>-</v>
      </c>
      <c r="AH40" s="316"/>
      <c r="AI40" s="316"/>
      <c r="AJ40" s="316"/>
      <c r="AK40" s="316"/>
      <c r="AL40" s="316" t="str">
        <f>IF(VLOOKUP($AK$1,選択肢!$A$1:$J$31,AL45,FALSE)=0,"-",VLOOKUP($AK$1,選択肢!$A$1:$J$31,AL45,FALSE))</f>
        <v>-</v>
      </c>
      <c r="AM40" s="316"/>
      <c r="AN40" s="62"/>
    </row>
    <row r="41" spans="1:40" ht="18" customHeight="1" x14ac:dyDescent="0.45">
      <c r="A41" s="62"/>
      <c r="B41" s="67"/>
      <c r="C41" s="102" t="s">
        <v>56</v>
      </c>
      <c r="D41" s="102" t="s">
        <v>57</v>
      </c>
      <c r="E41" s="101" t="s">
        <v>56</v>
      </c>
      <c r="F41" s="315" t="s">
        <v>57</v>
      </c>
      <c r="G41" s="315"/>
      <c r="H41" s="315"/>
      <c r="I41" s="312" t="s">
        <v>56</v>
      </c>
      <c r="J41" s="313"/>
      <c r="K41" s="314"/>
      <c r="L41" s="312" t="s">
        <v>57</v>
      </c>
      <c r="M41" s="313"/>
      <c r="N41" s="314"/>
      <c r="O41" s="312" t="s">
        <v>56</v>
      </c>
      <c r="P41" s="313"/>
      <c r="Q41" s="314"/>
      <c r="R41" s="312" t="s">
        <v>57</v>
      </c>
      <c r="S41" s="313"/>
      <c r="T41" s="314"/>
      <c r="U41" s="312" t="s">
        <v>56</v>
      </c>
      <c r="V41" s="313"/>
      <c r="W41" s="314"/>
      <c r="X41" s="312" t="s">
        <v>57</v>
      </c>
      <c r="Y41" s="313"/>
      <c r="Z41" s="314"/>
      <c r="AA41" s="312" t="s">
        <v>56</v>
      </c>
      <c r="AB41" s="313"/>
      <c r="AC41" s="314"/>
      <c r="AD41" s="312" t="s">
        <v>57</v>
      </c>
      <c r="AE41" s="313"/>
      <c r="AF41" s="314"/>
      <c r="AG41" s="312" t="s">
        <v>56</v>
      </c>
      <c r="AH41" s="313"/>
      <c r="AI41" s="314"/>
      <c r="AJ41" s="312" t="s">
        <v>57</v>
      </c>
      <c r="AK41" s="314"/>
      <c r="AL41" s="101" t="s">
        <v>19</v>
      </c>
      <c r="AM41" s="101" t="s">
        <v>18</v>
      </c>
      <c r="AN41" s="62"/>
    </row>
    <row r="42" spans="1:40" ht="18" customHeight="1" x14ac:dyDescent="0.45">
      <c r="A42" s="62"/>
      <c r="B42" s="75" t="s">
        <v>108</v>
      </c>
      <c r="C42" s="101">
        <f>COUNTIFS($B$11:$B$30,C$40,$C$11:$C$30,"A",$E$11:$E$30,"*")</f>
        <v>1</v>
      </c>
      <c r="D42" s="101">
        <f>COUNTIFS($B$11:$B$30,C$40,$C$11:$C$30,"B",$E$11:$E$30,"*")</f>
        <v>0</v>
      </c>
      <c r="E42" s="101">
        <f>COUNTIFS($B$11:$B$30,E$40,$C$11:$C$30,"A",$E$11:$E$30,"*")</f>
        <v>0</v>
      </c>
      <c r="F42" s="312">
        <f>COUNTIFS($B$11:$B$30,E$40,$C$11:$C$30,"B",$E$11:$E$30,"*")</f>
        <v>1</v>
      </c>
      <c r="G42" s="313"/>
      <c r="H42" s="314"/>
      <c r="I42" s="312">
        <f>COUNTIFS($B$11:$B$30,I$40,$C$11:$C$30,"A",$E$11:$E$30,"*")</f>
        <v>0</v>
      </c>
      <c r="J42" s="313"/>
      <c r="K42" s="314"/>
      <c r="L42" s="312">
        <f>COUNTIFS($B$11:$B$30,I$40,$C$11:$C$30,"B",$E$11:$E$30,"*")</f>
        <v>0</v>
      </c>
      <c r="M42" s="313"/>
      <c r="N42" s="314"/>
      <c r="O42" s="312">
        <f>COUNTIFS($B$11:$B$30,O$40,$C$11:$C$30,"A",$E$11:$E$30,"*")</f>
        <v>0</v>
      </c>
      <c r="P42" s="313"/>
      <c r="Q42" s="314"/>
      <c r="R42" s="312">
        <f>COUNTIFS($B$11:$B$30,O$40,$C$11:$C$30,"B",$E$11:$E$30,"*")</f>
        <v>0</v>
      </c>
      <c r="S42" s="313"/>
      <c r="T42" s="314"/>
      <c r="U42" s="312">
        <f>COUNTIFS($B$11:$B$30,U$40,$C$11:$C$30,"A",$E$11:$E$30,"*")</f>
        <v>0</v>
      </c>
      <c r="V42" s="313"/>
      <c r="W42" s="314"/>
      <c r="X42" s="312">
        <f>COUNTIFS($B$11:$B$30,U$40,$C$11:$C$30,"B",$E$11:$E$30,"*")</f>
        <v>0</v>
      </c>
      <c r="Y42" s="313"/>
      <c r="Z42" s="314"/>
      <c r="AA42" s="312">
        <f>COUNTIFS($B$11:$B$30,AA$40,$C$11:$C$30,"A",$E$11:$E$30,"*")</f>
        <v>0</v>
      </c>
      <c r="AB42" s="313"/>
      <c r="AC42" s="314"/>
      <c r="AD42" s="312">
        <f>COUNTIFS($B$11:$B$30,AA$40,$C$11:$C$30,"B",$E$11:$E$30,"*")</f>
        <v>0</v>
      </c>
      <c r="AE42" s="313"/>
      <c r="AF42" s="314"/>
      <c r="AG42" s="312">
        <f>COUNTIFS($B$11:$B$30,AG$40,$C$11:$C$30,"A",$E$11:$E$30,"*")</f>
        <v>0</v>
      </c>
      <c r="AH42" s="313"/>
      <c r="AI42" s="314"/>
      <c r="AJ42" s="312">
        <f>COUNTIFS($B$11:$B$30,AG$40,$C$11:$C$30,"B",$E$11:$E$30,"*")</f>
        <v>0</v>
      </c>
      <c r="AK42" s="314"/>
      <c r="AL42" s="101">
        <f>COUNTIFS($B$11:$B$30,AL$40,$C$11:$C$30,"A",$E$11:$E$30,"*")</f>
        <v>0</v>
      </c>
      <c r="AM42" s="101">
        <f>COUNTIFS($B$11:$B$30,AL$40,$C$11:$C$30,"B",$E$11:$E$30,"*")</f>
        <v>0</v>
      </c>
      <c r="AN42" s="62"/>
    </row>
    <row r="43" spans="1:40" ht="18" customHeight="1" x14ac:dyDescent="0.45">
      <c r="A43" s="62"/>
      <c r="B43" s="82" t="s">
        <v>109</v>
      </c>
      <c r="C43" s="101">
        <f>COUNTIFS($B$11:$B$30,C$40,$C$11:$C$30,"C",$E$11:$E$30,"*")</f>
        <v>0</v>
      </c>
      <c r="D43" s="101">
        <f>COUNTIFS($B$11:$B$30,C$40,$C$11:$C$30,"D",$E$11:$E$30,"*")</f>
        <v>0</v>
      </c>
      <c r="E43" s="101">
        <f>COUNTIFS($B$11:$B$30,E$40,$C$11:$C$30,"C",$E$11:$E$30,"*")</f>
        <v>1</v>
      </c>
      <c r="F43" s="312">
        <f>COUNTIFS($B$11:$B$30,E$40,$C$11:$C$30,"D",$E$11:$E$30,"*")</f>
        <v>1</v>
      </c>
      <c r="G43" s="313"/>
      <c r="H43" s="314"/>
      <c r="I43" s="312">
        <f>COUNTIFS($B$11:$B$30,I$40,$C$11:$C$30,"C",$E$11:$E$30,"*")</f>
        <v>0</v>
      </c>
      <c r="J43" s="313"/>
      <c r="K43" s="314"/>
      <c r="L43" s="312">
        <f>COUNTIFS($B$11:$B$30,I$40,$C$11:$C$30,"D",$E$11:$E$30,"*")</f>
        <v>0</v>
      </c>
      <c r="M43" s="313"/>
      <c r="N43" s="314"/>
      <c r="O43" s="312">
        <f>COUNTIFS($B$11:$B$30,O$40,$C$11:$C$30,"C",$E$11:$E$30,"*")</f>
        <v>0</v>
      </c>
      <c r="P43" s="313"/>
      <c r="Q43" s="314"/>
      <c r="R43" s="312">
        <f>COUNTIFS($B$11:$B$30,O$40,$C$11:$C$30,"D",$E$11:$E$30,"*")</f>
        <v>0</v>
      </c>
      <c r="S43" s="313"/>
      <c r="T43" s="314"/>
      <c r="U43" s="312">
        <f>COUNTIFS($B$11:$B$30,U$40,$C$11:$C$30,"C",$E$11:$E$30,"*")</f>
        <v>0</v>
      </c>
      <c r="V43" s="313"/>
      <c r="W43" s="314"/>
      <c r="X43" s="312">
        <f>COUNTIFS($B$11:$B$30,U$40,$C$11:$C$30,"D",$E$11:$E$30,"*")</f>
        <v>0</v>
      </c>
      <c r="Y43" s="313"/>
      <c r="Z43" s="314"/>
      <c r="AA43" s="312">
        <f>COUNTIFS($B$11:$B$30,AA$40,$C$11:$C$30,"C",$E$11:$E$30,"*")</f>
        <v>0</v>
      </c>
      <c r="AB43" s="313"/>
      <c r="AC43" s="314"/>
      <c r="AD43" s="312">
        <f>COUNTIFS($B$11:$B$30,AA$40,$C$11:$C$30,"D",$E$11:$E$30,"*")</f>
        <v>0</v>
      </c>
      <c r="AE43" s="313"/>
      <c r="AF43" s="314"/>
      <c r="AG43" s="312">
        <f>COUNTIFS($B$11:$B$30,AG$40,$C$11:$C$30,"C",$E$11:$E$30,"*")</f>
        <v>0</v>
      </c>
      <c r="AH43" s="313"/>
      <c r="AI43" s="314"/>
      <c r="AJ43" s="312">
        <f>COUNTIFS($B$11:$B$30,AG$40,$C$11:$C$30,"D",$E$11:$E$30,"*")</f>
        <v>0</v>
      </c>
      <c r="AK43" s="314"/>
      <c r="AL43" s="101">
        <f>COUNTIFS($B$11:$B$30,AL$40,$C$11:$C$30,"C",$E$11:$E$30,"*")</f>
        <v>0</v>
      </c>
      <c r="AM43" s="101">
        <f>COUNTIFS($B$11:$B$30,AL$40,$C$11:$C$30,"D",$E$11:$E$30,"*")</f>
        <v>0</v>
      </c>
      <c r="AN43" s="62"/>
    </row>
    <row r="44" spans="1:40" ht="24.9" customHeight="1" x14ac:dyDescent="0.45">
      <c r="A44" s="62"/>
      <c r="B44" s="82" t="s">
        <v>201</v>
      </c>
      <c r="C44" s="309" t="str">
        <f>IF($AK$3="４週",SUMIFS($AK$11:$AK$30,$B$11:$B$30,C40)/4/$AH$5,IF($AK$3="歴月",SUMIFS($AK$11:$AK$30,$B$11:$B$30,C40)/$AL$5,"記載する期間を選択してください"))</f>
        <v>記載する期間を選択してください</v>
      </c>
      <c r="D44" s="317"/>
      <c r="E44" s="309" t="str">
        <f>IF($AK$3="４週",SUMIFS($AK$11:$AK$30,$B$11:$B$30,E40)/4/$AH$5,IF($AK$3="歴月",SUMIFS($AK$11:$AK$30,$B$11:$B$30,E40)/$AL$5,"記載する期間を選択してください"))</f>
        <v>記載する期間を選択してください</v>
      </c>
      <c r="F44" s="310"/>
      <c r="G44" s="310"/>
      <c r="H44" s="317"/>
      <c r="I44" s="309" t="str">
        <f>IF($AK$3="４週",SUMIFS($AK$11:$AK$30,$B$11:$B$30,I40)/4/$AH$5,IF($AK$3="歴月",SUMIFS($AK$11:$AK$30,$B$11:$B$30,I40)/$AL$5,"記載する期間を選択してください"))</f>
        <v>記載する期間を選択してください</v>
      </c>
      <c r="J44" s="310"/>
      <c r="K44" s="310"/>
      <c r="L44" s="310"/>
      <c r="M44" s="310"/>
      <c r="N44" s="317"/>
      <c r="O44" s="309" t="str">
        <f>IF($AK$3="４週",SUMIFS($AK$11:$AK$30,$B$11:$B$30,O40)/4/$AH$5,IF($AK$3="歴月",SUMIFS($AK$11:$AK$30,$B$11:$B$30,O40)/$AL$5,"記載する期間を選択してください"))</f>
        <v>記載する期間を選択してください</v>
      </c>
      <c r="P44" s="310"/>
      <c r="Q44" s="310"/>
      <c r="R44" s="310"/>
      <c r="S44" s="310"/>
      <c r="T44" s="317"/>
      <c r="U44" s="309" t="str">
        <f>IF($AK$3="４週",SUMIFS($AK$11:$AK$30,$B$11:$B$30,U40)/4/$AH$5,IF($AK$3="歴月",SUMIFS($AK$11:$AK$30,$B$11:$B$30,U40)/$AL$5,"記載する期間を選択してください"))</f>
        <v>記載する期間を選択してください</v>
      </c>
      <c r="V44" s="310"/>
      <c r="W44" s="310"/>
      <c r="X44" s="310"/>
      <c r="Y44" s="310"/>
      <c r="Z44" s="317"/>
      <c r="AA44" s="309" t="str">
        <f>IF($AK$3="４週",SUMIFS($AK$11:$AK$30,$B$11:$B$30,AA40)/4/$AH$5,IF($AK$3="歴月",SUMIFS($AK$11:$AK$30,$B$11:$B$30,AA40)/$AL$5,"記載する期間を選択してください"))</f>
        <v>記載する期間を選択してください</v>
      </c>
      <c r="AB44" s="310"/>
      <c r="AC44" s="310"/>
      <c r="AD44" s="310"/>
      <c r="AE44" s="310"/>
      <c r="AF44" s="317"/>
      <c r="AG44" s="309" t="str">
        <f>IF($AK$3="４週",SUMIFS($AK$11:$AK$30,$B$11:$B$30,AG40)/4/$AH$5,IF($AK$3="歴月",SUMIFS($AK$11:$AK$30,$B$11:$B$30,AG40)/$AL$5,"記載する期間を選択してください"))</f>
        <v>記載する期間を選択してください</v>
      </c>
      <c r="AH44" s="310"/>
      <c r="AI44" s="310"/>
      <c r="AJ44" s="310"/>
      <c r="AK44" s="317"/>
      <c r="AL44" s="309" t="str">
        <f>IF($AK$3="４週",SUMIFS($AK$11:$AK$30,$B$11:$B$30,AL40)/4/$AH$5,IF($AK$3="歴月",SUMIFS($AK$11:$AK$30,$B$11:$B$30,AL40)/$AL$5,"記載する期間を選択してください"))</f>
        <v>記載する期間を選択してください</v>
      </c>
      <c r="AM44" s="317"/>
      <c r="AN44" s="62"/>
    </row>
    <row r="45" spans="1:40" ht="5.0999999999999996" customHeight="1" x14ac:dyDescent="0.45">
      <c r="A45" s="62"/>
      <c r="B45" s="59"/>
      <c r="C45" s="78">
        <v>2</v>
      </c>
      <c r="D45" s="78"/>
      <c r="E45" s="78">
        <v>3</v>
      </c>
      <c r="F45" s="78"/>
      <c r="G45" s="78"/>
      <c r="H45" s="78"/>
      <c r="I45" s="78">
        <v>4</v>
      </c>
      <c r="J45" s="78"/>
      <c r="K45" s="78"/>
      <c r="L45" s="78"/>
      <c r="M45" s="78"/>
      <c r="N45" s="78"/>
      <c r="O45" s="78">
        <v>5</v>
      </c>
      <c r="P45" s="78"/>
      <c r="Q45" s="78"/>
      <c r="R45" s="78"/>
      <c r="S45" s="78"/>
      <c r="T45" s="78"/>
      <c r="U45" s="78">
        <v>6</v>
      </c>
      <c r="V45" s="78"/>
      <c r="W45" s="78"/>
      <c r="X45" s="78"/>
      <c r="Y45" s="78"/>
      <c r="Z45" s="78"/>
      <c r="AA45" s="78">
        <v>7</v>
      </c>
      <c r="AB45" s="78"/>
      <c r="AC45" s="78"/>
      <c r="AD45" s="78"/>
      <c r="AE45" s="78"/>
      <c r="AF45" s="78"/>
      <c r="AG45" s="78">
        <v>8</v>
      </c>
      <c r="AH45" s="78"/>
      <c r="AI45" s="78"/>
      <c r="AJ45" s="78"/>
      <c r="AK45" s="78"/>
      <c r="AL45" s="78">
        <v>9</v>
      </c>
      <c r="AM45" s="100"/>
      <c r="AN45" s="62"/>
    </row>
    <row r="46" spans="1:40" ht="15" customHeight="1" x14ac:dyDescent="0.45">
      <c r="A46" s="60" t="s">
        <v>166</v>
      </c>
      <c r="B46" s="91"/>
      <c r="C46" s="92"/>
      <c r="D46" s="92"/>
      <c r="E46" s="92"/>
      <c r="F46" s="93"/>
      <c r="G46" s="92"/>
      <c r="H46" s="78"/>
      <c r="I46" s="78"/>
      <c r="J46" s="78"/>
      <c r="K46" s="78"/>
      <c r="L46" s="78"/>
      <c r="M46" s="78"/>
      <c r="N46" s="78"/>
      <c r="O46" s="78"/>
      <c r="P46" s="78"/>
      <c r="Q46" s="78"/>
      <c r="R46" s="78">
        <v>6</v>
      </c>
      <c r="S46" s="78"/>
      <c r="T46" s="78"/>
      <c r="U46" s="78"/>
      <c r="V46" s="78"/>
      <c r="W46" s="78"/>
      <c r="X46" s="78">
        <v>7</v>
      </c>
      <c r="Y46" s="78"/>
      <c r="Z46" s="78"/>
      <c r="AA46" s="78"/>
      <c r="AB46" s="78"/>
      <c r="AC46" s="78"/>
      <c r="AD46" s="78">
        <v>8</v>
      </c>
      <c r="AE46" s="78"/>
      <c r="AF46" s="78"/>
      <c r="AG46" s="79"/>
      <c r="AH46" s="79"/>
      <c r="AI46" s="79"/>
      <c r="AJ46" s="79">
        <v>9</v>
      </c>
      <c r="AK46" s="77"/>
      <c r="AL46" s="77"/>
      <c r="AM46" s="62"/>
    </row>
    <row r="47" spans="1:40" s="60" customFormat="1" ht="15" customHeight="1" x14ac:dyDescent="0.45">
      <c r="A47" s="60" t="s">
        <v>167</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s="60" customFormat="1" ht="15" customHeight="1" x14ac:dyDescent="0.45">
      <c r="A48" s="60" t="s">
        <v>217</v>
      </c>
      <c r="B48" s="86"/>
      <c r="C48" s="86"/>
      <c r="D48" s="86"/>
      <c r="E48" s="86"/>
      <c r="F48" s="86"/>
      <c r="G48" s="86"/>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row>
    <row r="49" spans="1:39" s="60" customFormat="1" ht="15" customHeight="1" x14ac:dyDescent="0.45">
      <c r="A49" s="60" t="s">
        <v>168</v>
      </c>
      <c r="B49" s="86"/>
      <c r="C49" s="86"/>
      <c r="D49" s="86"/>
      <c r="E49" s="86"/>
      <c r="F49" s="86"/>
      <c r="G49" s="86"/>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row>
    <row r="50" spans="1:39" s="60" customFormat="1" ht="15" customHeight="1" x14ac:dyDescent="0.45">
      <c r="A50" s="60" t="s">
        <v>169</v>
      </c>
      <c r="B50" s="86"/>
      <c r="C50" s="86"/>
      <c r="D50" s="86"/>
      <c r="E50" s="86"/>
      <c r="F50" s="86"/>
      <c r="G50" s="86"/>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row>
    <row r="51" spans="1:39" ht="15" customHeight="1" x14ac:dyDescent="0.45">
      <c r="A51" s="60" t="s">
        <v>170</v>
      </c>
      <c r="B51" s="94"/>
      <c r="C51" s="60"/>
      <c r="D51" s="60"/>
      <c r="E51" s="60"/>
      <c r="F51" s="60"/>
      <c r="G51" s="60"/>
    </row>
    <row r="52" spans="1:39" ht="15" customHeight="1" x14ac:dyDescent="0.45">
      <c r="A52" s="60" t="s">
        <v>171</v>
      </c>
      <c r="B52" s="94"/>
      <c r="C52" s="60"/>
      <c r="D52" s="60"/>
      <c r="E52" s="60"/>
      <c r="F52" s="60"/>
      <c r="G52" s="60"/>
    </row>
    <row r="53" spans="1:39" ht="15" customHeight="1" x14ac:dyDescent="0.45">
      <c r="A53" s="60"/>
      <c r="B53" s="75" t="s">
        <v>172</v>
      </c>
      <c r="C53" s="267" t="s">
        <v>173</v>
      </c>
      <c r="D53" s="267"/>
      <c r="E53" s="267"/>
      <c r="F53" s="60"/>
      <c r="G53" s="60"/>
    </row>
    <row r="54" spans="1:39" ht="15" customHeight="1" x14ac:dyDescent="0.45">
      <c r="A54" s="60"/>
      <c r="B54" s="97" t="s">
        <v>190</v>
      </c>
      <c r="C54" s="280" t="s">
        <v>174</v>
      </c>
      <c r="D54" s="280"/>
      <c r="E54" s="280"/>
      <c r="F54" s="60"/>
      <c r="G54" s="60"/>
    </row>
    <row r="55" spans="1:39" ht="15" customHeight="1" x14ac:dyDescent="0.45">
      <c r="A55" s="60"/>
      <c r="B55" s="97" t="s">
        <v>191</v>
      </c>
      <c r="C55" s="280" t="s">
        <v>175</v>
      </c>
      <c r="D55" s="280"/>
      <c r="E55" s="280"/>
      <c r="F55" s="60"/>
      <c r="G55" s="60"/>
    </row>
    <row r="56" spans="1:39" ht="15" customHeight="1" x14ac:dyDescent="0.45">
      <c r="A56" s="60"/>
      <c r="B56" s="97" t="s">
        <v>192</v>
      </c>
      <c r="C56" s="280" t="s">
        <v>176</v>
      </c>
      <c r="D56" s="280"/>
      <c r="E56" s="280"/>
      <c r="F56" s="60"/>
      <c r="G56" s="60"/>
    </row>
    <row r="57" spans="1:39" ht="15" customHeight="1" x14ac:dyDescent="0.45">
      <c r="A57" s="60"/>
      <c r="B57" s="97" t="s">
        <v>193</v>
      </c>
      <c r="C57" s="280" t="s">
        <v>177</v>
      </c>
      <c r="D57" s="280"/>
      <c r="E57" s="280"/>
      <c r="F57" s="60"/>
      <c r="G57" s="60"/>
    </row>
    <row r="58" spans="1:39" ht="15" customHeight="1" x14ac:dyDescent="0.45">
      <c r="A58" s="60"/>
      <c r="B58" s="60" t="s">
        <v>178</v>
      </c>
      <c r="C58" s="60"/>
      <c r="D58" s="60"/>
      <c r="E58" s="60"/>
      <c r="F58" s="60"/>
      <c r="G58" s="60"/>
    </row>
    <row r="59" spans="1:39" ht="15" customHeight="1" x14ac:dyDescent="0.45">
      <c r="A59" s="60"/>
      <c r="B59" s="60" t="s">
        <v>195</v>
      </c>
      <c r="C59" s="60"/>
      <c r="D59" s="60"/>
      <c r="E59" s="60"/>
      <c r="F59" s="60"/>
      <c r="G59" s="60"/>
    </row>
    <row r="60" spans="1:39" ht="15" customHeight="1" x14ac:dyDescent="0.45">
      <c r="A60" s="60"/>
      <c r="B60" s="60" t="s">
        <v>179</v>
      </c>
      <c r="C60" s="60"/>
      <c r="D60" s="60"/>
      <c r="E60" s="60"/>
      <c r="F60" s="60"/>
      <c r="G60" s="60"/>
    </row>
    <row r="61" spans="1:39" ht="15" customHeight="1" x14ac:dyDescent="0.45">
      <c r="A61" s="60" t="s">
        <v>180</v>
      </c>
      <c r="B61" s="94"/>
      <c r="C61" s="60"/>
      <c r="D61" s="60"/>
      <c r="E61" s="60"/>
      <c r="F61" s="60"/>
      <c r="G61" s="60"/>
    </row>
    <row r="62" spans="1:39" ht="15" customHeight="1" x14ac:dyDescent="0.45">
      <c r="A62" s="60" t="s">
        <v>181</v>
      </c>
      <c r="B62" s="94"/>
      <c r="C62" s="60"/>
      <c r="D62" s="60"/>
      <c r="E62" s="60"/>
      <c r="F62" s="60"/>
      <c r="G62" s="60"/>
    </row>
    <row r="63" spans="1:39" ht="15" customHeight="1" x14ac:dyDescent="0.45">
      <c r="A63" s="60" t="s">
        <v>196</v>
      </c>
      <c r="B63" s="94"/>
      <c r="C63" s="60"/>
      <c r="D63" s="60"/>
      <c r="E63" s="60"/>
      <c r="F63" s="60"/>
      <c r="G63" s="60"/>
    </row>
    <row r="64" spans="1:39" ht="15" customHeight="1" x14ac:dyDescent="0.45">
      <c r="A64" s="60" t="s">
        <v>182</v>
      </c>
      <c r="B64" s="94"/>
      <c r="C64" s="60"/>
      <c r="D64" s="60"/>
      <c r="E64" s="60"/>
      <c r="F64" s="60"/>
      <c r="G64" s="60"/>
    </row>
    <row r="65" spans="1:7" ht="15" customHeight="1" x14ac:dyDescent="0.45">
      <c r="A65" s="60" t="s">
        <v>316</v>
      </c>
      <c r="B65" s="94"/>
      <c r="C65" s="60"/>
      <c r="D65" s="60"/>
      <c r="E65" s="60"/>
      <c r="F65" s="60"/>
      <c r="G65" s="60"/>
    </row>
    <row r="66" spans="1:7" ht="15" customHeight="1" x14ac:dyDescent="0.45">
      <c r="A66" s="60" t="s">
        <v>183</v>
      </c>
      <c r="B66" s="94"/>
      <c r="C66" s="60"/>
      <c r="D66" s="60"/>
      <c r="E66" s="60"/>
      <c r="F66" s="60"/>
      <c r="G66" s="60"/>
    </row>
    <row r="67" spans="1:7" ht="15" customHeight="1" x14ac:dyDescent="0.45">
      <c r="A67" s="60" t="s">
        <v>184</v>
      </c>
      <c r="B67" s="94"/>
      <c r="C67" s="60"/>
      <c r="D67" s="60"/>
      <c r="E67" s="60"/>
      <c r="F67" s="60"/>
      <c r="G67" s="60"/>
    </row>
    <row r="68" spans="1:7" ht="15" customHeight="1" x14ac:dyDescent="0.45">
      <c r="A68" s="60" t="s">
        <v>185</v>
      </c>
      <c r="B68" s="94"/>
      <c r="C68" s="60"/>
      <c r="D68" s="60"/>
      <c r="E68" s="60"/>
      <c r="F68" s="60"/>
      <c r="G68" s="60"/>
    </row>
    <row r="69" spans="1:7" ht="15" customHeight="1" x14ac:dyDescent="0.45">
      <c r="A69" s="60" t="s">
        <v>186</v>
      </c>
      <c r="B69" s="94"/>
      <c r="C69" s="60"/>
      <c r="D69" s="60"/>
      <c r="E69" s="60"/>
      <c r="F69" s="60"/>
      <c r="G69" s="60"/>
    </row>
    <row r="70" spans="1:7" ht="15" customHeight="1" x14ac:dyDescent="0.45">
      <c r="A70" s="60" t="s">
        <v>187</v>
      </c>
      <c r="B70" s="94"/>
      <c r="C70" s="60"/>
      <c r="D70" s="60"/>
      <c r="E70" s="60"/>
      <c r="F70" s="60"/>
      <c r="G70" s="60"/>
    </row>
    <row r="71" spans="1:7" ht="15" customHeight="1" x14ac:dyDescent="0.45">
      <c r="A71" s="60" t="s">
        <v>188</v>
      </c>
      <c r="B71" s="94"/>
      <c r="C71" s="60"/>
      <c r="D71" s="60"/>
      <c r="E71" s="60"/>
      <c r="F71" s="60"/>
      <c r="G71" s="60"/>
    </row>
    <row r="72" spans="1:7" ht="15" customHeight="1" x14ac:dyDescent="0.45">
      <c r="A72" s="60" t="s">
        <v>189</v>
      </c>
      <c r="B72" s="94"/>
      <c r="C72" s="60"/>
      <c r="D72" s="60"/>
      <c r="E72" s="60"/>
      <c r="F72" s="60"/>
      <c r="G72" s="60"/>
    </row>
    <row r="73" spans="1:7" ht="15" customHeight="1" x14ac:dyDescent="0.45">
      <c r="A73" s="60" t="s">
        <v>194</v>
      </c>
      <c r="B73" s="94"/>
      <c r="C73" s="60"/>
      <c r="D73" s="60"/>
      <c r="E73" s="60"/>
      <c r="F73" s="60"/>
      <c r="G73" s="60"/>
    </row>
  </sheetData>
  <mergeCells count="122">
    <mergeCell ref="AM13:AN13"/>
    <mergeCell ref="AM14:AN14"/>
    <mergeCell ref="AM15:AN15"/>
    <mergeCell ref="AH8:AJ8"/>
    <mergeCell ref="AM11:AN11"/>
    <mergeCell ref="AM12:AN12"/>
    <mergeCell ref="AK1:AN1"/>
    <mergeCell ref="M2:P2"/>
    <mergeCell ref="Q2:R2"/>
    <mergeCell ref="S2:T2"/>
    <mergeCell ref="U2:V2"/>
    <mergeCell ref="AK2:AN2"/>
    <mergeCell ref="AM26:AN26"/>
    <mergeCell ref="AM27:AN27"/>
    <mergeCell ref="AM28:AN28"/>
    <mergeCell ref="AL40:AM40"/>
    <mergeCell ref="A36:C36"/>
    <mergeCell ref="F36:H36"/>
    <mergeCell ref="I36:K36"/>
    <mergeCell ref="AM16:AN16"/>
    <mergeCell ref="AK3:AN3"/>
    <mergeCell ref="AK4:AN4"/>
    <mergeCell ref="AH5:AJ5"/>
    <mergeCell ref="A7:A10"/>
    <mergeCell ref="B7:B10"/>
    <mergeCell ref="C7:C10"/>
    <mergeCell ref="D7:D10"/>
    <mergeCell ref="E7:E10"/>
    <mergeCell ref="F7:AJ7"/>
    <mergeCell ref="AK7:AK10"/>
    <mergeCell ref="AL7:AL10"/>
    <mergeCell ref="AM7:AN10"/>
    <mergeCell ref="F8:L8"/>
    <mergeCell ref="M8:S8"/>
    <mergeCell ref="T8:Z8"/>
    <mergeCell ref="AA8:AG8"/>
    <mergeCell ref="AM17:AN17"/>
    <mergeCell ref="AM18:AN18"/>
    <mergeCell ref="AM19:AN19"/>
    <mergeCell ref="AM20:AN20"/>
    <mergeCell ref="AM21:AN21"/>
    <mergeCell ref="AM22:AN22"/>
    <mergeCell ref="AM23:AN23"/>
    <mergeCell ref="AM24:AN24"/>
    <mergeCell ref="AM25:AN25"/>
    <mergeCell ref="AD42:AF42"/>
    <mergeCell ref="AG42:AI42"/>
    <mergeCell ref="AM29:AN29"/>
    <mergeCell ref="AM30:AN30"/>
    <mergeCell ref="A31:E31"/>
    <mergeCell ref="AM31:AN32"/>
    <mergeCell ref="A32:E32"/>
    <mergeCell ref="C40:D40"/>
    <mergeCell ref="E40:H40"/>
    <mergeCell ref="I40:N40"/>
    <mergeCell ref="O40:T40"/>
    <mergeCell ref="U40:Z40"/>
    <mergeCell ref="C57:E57"/>
    <mergeCell ref="AJ42:AK42"/>
    <mergeCell ref="F41:H41"/>
    <mergeCell ref="I41:K41"/>
    <mergeCell ref="L41:N41"/>
    <mergeCell ref="O41:Q41"/>
    <mergeCell ref="R41:T41"/>
    <mergeCell ref="U41:W41"/>
    <mergeCell ref="X41:Z41"/>
    <mergeCell ref="AA41:AC41"/>
    <mergeCell ref="AD41:AF41"/>
    <mergeCell ref="C56:E56"/>
    <mergeCell ref="O43:Q43"/>
    <mergeCell ref="R43:T43"/>
    <mergeCell ref="U44:Z44"/>
    <mergeCell ref="AA44:AF44"/>
    <mergeCell ref="U43:W43"/>
    <mergeCell ref="X43:Z43"/>
    <mergeCell ref="AA43:AC43"/>
    <mergeCell ref="AD43:AF43"/>
    <mergeCell ref="AG44:AK44"/>
    <mergeCell ref="O42:Q42"/>
    <mergeCell ref="R42:T42"/>
    <mergeCell ref="U42:W42"/>
    <mergeCell ref="C54:E54"/>
    <mergeCell ref="C55:E55"/>
    <mergeCell ref="C44:D44"/>
    <mergeCell ref="E44:H44"/>
    <mergeCell ref="I44:N44"/>
    <mergeCell ref="O44:T44"/>
    <mergeCell ref="A37:C37"/>
    <mergeCell ref="F37:H37"/>
    <mergeCell ref="I37:K37"/>
    <mergeCell ref="L37:N37"/>
    <mergeCell ref="O37:Q37"/>
    <mergeCell ref="F42:H42"/>
    <mergeCell ref="I42:K42"/>
    <mergeCell ref="L42:N42"/>
    <mergeCell ref="F43:H43"/>
    <mergeCell ref="I43:K43"/>
    <mergeCell ref="L43:N43"/>
    <mergeCell ref="AL44:AM44"/>
    <mergeCell ref="C53:E53"/>
    <mergeCell ref="AJ41:AK41"/>
    <mergeCell ref="AG43:AI43"/>
    <mergeCell ref="AJ43:AK43"/>
    <mergeCell ref="R36:U36"/>
    <mergeCell ref="R37:U37"/>
    <mergeCell ref="R38:U38"/>
    <mergeCell ref="V36:Y36"/>
    <mergeCell ref="V37:Y38"/>
    <mergeCell ref="Z37:AC38"/>
    <mergeCell ref="Z36:AC36"/>
    <mergeCell ref="AG41:AI41"/>
    <mergeCell ref="AA40:AF40"/>
    <mergeCell ref="AG40:AK40"/>
    <mergeCell ref="L36:N36"/>
    <mergeCell ref="O36:Q36"/>
    <mergeCell ref="A38:C38"/>
    <mergeCell ref="F38:H38"/>
    <mergeCell ref="I38:K38"/>
    <mergeCell ref="L38:N38"/>
    <mergeCell ref="O38:Q38"/>
    <mergeCell ref="X42:Z42"/>
    <mergeCell ref="AA42:AC42"/>
  </mergeCells>
  <phoneticPr fontId="3"/>
  <dataValidations count="6">
    <dataValidation type="list" allowBlank="1" showInputMessage="1" showErrorMessage="1" sqref="AK4:AN4" xr:uid="{00000000-0002-0000-1600-000000000000}">
      <formula1>"予定,実績"</formula1>
    </dataValidation>
    <dataValidation type="list" allowBlank="1" showInputMessage="1" showErrorMessage="1" sqref="AK3:AN3" xr:uid="{00000000-0002-0000-1600-000001000000}">
      <formula1>"４週,歴月"</formula1>
    </dataValidation>
    <dataValidation type="list" allowBlank="1" showInputMessage="1" showErrorMessage="1" sqref="C11:C30" xr:uid="{00000000-0002-0000-1600-000002000000}">
      <formula1>"A,B,C,D"</formula1>
    </dataValidation>
    <dataValidation type="whole" operator="greaterThanOrEqual" allowBlank="1" showInputMessage="1" showErrorMessage="1" sqref="I37:I38 D37:F38 O37:O38 L37:L38" xr:uid="{00000000-0002-0000-1600-000003000000}">
      <formula1>0</formula1>
    </dataValidation>
    <dataValidation operator="greaterThanOrEqual" allowBlank="1" showInputMessage="1" showErrorMessage="1" sqref="R37:R38 V37 Z37" xr:uid="{00000000-0002-0000-1600-000004000000}"/>
    <dataValidation type="list" allowBlank="1" showInputMessage="1" showErrorMessage="1" sqref="B11:B30" xr:uid="{00000000-0002-0000-1600-000005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ゴシック,標準"&amp;10（参考様式）</oddHeader>
  </headerFooter>
  <rowBreaks count="1" manualBreakCount="1">
    <brk id="34" max="39"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N73"/>
  <sheetViews>
    <sheetView showGridLines="0" view="pageBreakPreview" zoomScale="80" zoomScaleNormal="100" zoomScaleSheetLayoutView="80" workbookViewId="0">
      <selection activeCell="AR12" sqref="AR12"/>
    </sheetView>
  </sheetViews>
  <sheetFormatPr defaultColWidth="8.19921875" defaultRowHeight="21" customHeight="1" x14ac:dyDescent="0.45"/>
  <cols>
    <col min="1" max="1" width="2.59765625" style="59" customWidth="1"/>
    <col min="2" max="2" width="15.1992187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x14ac:dyDescent="0.45">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262" t="s">
        <v>207</v>
      </c>
      <c r="AL1" s="262"/>
      <c r="AM1" s="262"/>
      <c r="AN1" s="262"/>
    </row>
    <row r="2" spans="1:40" ht="18" customHeight="1" x14ac:dyDescent="0.45">
      <c r="A2" s="62"/>
      <c r="B2" s="63"/>
      <c r="C2" s="63"/>
      <c r="D2" s="63"/>
      <c r="E2" s="63"/>
      <c r="F2" s="63"/>
      <c r="G2" s="63"/>
      <c r="H2" s="63"/>
      <c r="I2" s="63"/>
      <c r="J2" s="63"/>
      <c r="K2" s="63"/>
      <c r="L2" s="63"/>
      <c r="M2" s="269">
        <v>2024</v>
      </c>
      <c r="N2" s="269"/>
      <c r="O2" s="269"/>
      <c r="P2" s="269"/>
      <c r="Q2" s="268" t="s">
        <v>150</v>
      </c>
      <c r="R2" s="268"/>
      <c r="S2" s="269">
        <v>5</v>
      </c>
      <c r="T2" s="269"/>
      <c r="U2" s="268" t="s">
        <v>151</v>
      </c>
      <c r="V2" s="268"/>
      <c r="W2" s="63"/>
      <c r="X2" s="63"/>
      <c r="Y2" s="63"/>
      <c r="Z2" s="62"/>
      <c r="AA2" s="62"/>
      <c r="AC2" s="81"/>
      <c r="AD2" s="63"/>
      <c r="AE2" s="63"/>
      <c r="AF2" s="63"/>
      <c r="AG2" s="63"/>
      <c r="AH2" s="63"/>
      <c r="AI2" s="81" t="s">
        <v>156</v>
      </c>
      <c r="AJ2" s="81"/>
      <c r="AK2" s="263"/>
      <c r="AL2" s="263"/>
      <c r="AM2" s="263"/>
      <c r="AN2" s="263"/>
    </row>
    <row r="3" spans="1:40" ht="18" customHeight="1" x14ac:dyDescent="0.45">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264"/>
      <c r="AL3" s="264"/>
      <c r="AM3" s="264"/>
      <c r="AN3" s="264"/>
    </row>
    <row r="4" spans="1:40" ht="18" customHeight="1" x14ac:dyDescent="0.45">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264"/>
      <c r="AL4" s="264"/>
      <c r="AM4" s="264"/>
      <c r="AN4" s="264"/>
    </row>
    <row r="5" spans="1:40" ht="18" customHeight="1" x14ac:dyDescent="0.45">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88"/>
      <c r="AD5" s="88"/>
      <c r="AE5" s="140"/>
      <c r="AF5" s="140"/>
      <c r="AG5" s="140"/>
      <c r="AH5" s="140"/>
      <c r="AI5" s="141" t="s">
        <v>330</v>
      </c>
      <c r="AJ5" s="81"/>
      <c r="AK5" s="264"/>
      <c r="AL5" s="264"/>
      <c r="AM5" s="264"/>
      <c r="AN5" s="264"/>
    </row>
    <row r="6" spans="1:40" ht="18" customHeight="1" x14ac:dyDescent="0.45">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89" t="s">
        <v>161</v>
      </c>
      <c r="AH6" s="301"/>
      <c r="AI6" s="301"/>
      <c r="AJ6" s="301"/>
      <c r="AK6" s="88" t="s">
        <v>157</v>
      </c>
      <c r="AL6" s="139"/>
      <c r="AM6" s="88" t="s">
        <v>158</v>
      </c>
      <c r="AN6" s="62"/>
    </row>
    <row r="7" spans="1:40" ht="9.9" customHeight="1" x14ac:dyDescent="0.45">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0" ht="15" customHeight="1" x14ac:dyDescent="0.45">
      <c r="A8" s="275" t="s">
        <v>153</v>
      </c>
      <c r="B8" s="267" t="s">
        <v>162</v>
      </c>
      <c r="C8" s="272" t="s">
        <v>163</v>
      </c>
      <c r="D8" s="267" t="s">
        <v>164</v>
      </c>
      <c r="E8" s="276" t="s">
        <v>165</v>
      </c>
      <c r="F8" s="271" t="s">
        <v>197</v>
      </c>
      <c r="G8" s="271"/>
      <c r="H8" s="271"/>
      <c r="I8" s="271"/>
      <c r="J8" s="271"/>
      <c r="K8" s="271"/>
      <c r="L8" s="271"/>
      <c r="M8" s="271"/>
      <c r="N8" s="271"/>
      <c r="O8" s="271"/>
      <c r="P8" s="271"/>
      <c r="Q8" s="271"/>
      <c r="R8" s="271"/>
      <c r="S8" s="271"/>
      <c r="T8" s="271"/>
      <c r="U8" s="271"/>
      <c r="V8" s="271"/>
      <c r="W8" s="271"/>
      <c r="X8" s="271"/>
      <c r="Y8" s="271"/>
      <c r="Z8" s="271"/>
      <c r="AA8" s="271"/>
      <c r="AB8" s="271"/>
      <c r="AC8" s="271"/>
      <c r="AD8" s="271"/>
      <c r="AE8" s="271"/>
      <c r="AF8" s="271"/>
      <c r="AG8" s="271"/>
      <c r="AH8" s="271"/>
      <c r="AI8" s="271"/>
      <c r="AJ8" s="271"/>
      <c r="AK8" s="265" t="s">
        <v>198</v>
      </c>
      <c r="AL8" s="266" t="s">
        <v>199</v>
      </c>
      <c r="AM8" s="261" t="s">
        <v>200</v>
      </c>
      <c r="AN8" s="261"/>
    </row>
    <row r="9" spans="1:40" ht="15" customHeight="1" x14ac:dyDescent="0.45">
      <c r="A9" s="275"/>
      <c r="B9" s="267"/>
      <c r="C9" s="273"/>
      <c r="D9" s="267"/>
      <c r="E9" s="276"/>
      <c r="F9" s="267" t="s">
        <v>104</v>
      </c>
      <c r="G9" s="267"/>
      <c r="H9" s="267"/>
      <c r="I9" s="267"/>
      <c r="J9" s="267"/>
      <c r="K9" s="267"/>
      <c r="L9" s="267"/>
      <c r="M9" s="267" t="s">
        <v>105</v>
      </c>
      <c r="N9" s="267"/>
      <c r="O9" s="267"/>
      <c r="P9" s="267"/>
      <c r="Q9" s="267"/>
      <c r="R9" s="267"/>
      <c r="S9" s="267"/>
      <c r="T9" s="267" t="s">
        <v>106</v>
      </c>
      <c r="U9" s="267"/>
      <c r="V9" s="267"/>
      <c r="W9" s="267"/>
      <c r="X9" s="267"/>
      <c r="Y9" s="267"/>
      <c r="Z9" s="267"/>
      <c r="AA9" s="267" t="s">
        <v>107</v>
      </c>
      <c r="AB9" s="267"/>
      <c r="AC9" s="267"/>
      <c r="AD9" s="267"/>
      <c r="AE9" s="267"/>
      <c r="AF9" s="267"/>
      <c r="AG9" s="267"/>
      <c r="AH9" s="267" t="s">
        <v>110</v>
      </c>
      <c r="AI9" s="267"/>
      <c r="AJ9" s="267"/>
      <c r="AK9" s="265"/>
      <c r="AL9" s="266"/>
      <c r="AM9" s="261"/>
      <c r="AN9" s="261"/>
    </row>
    <row r="10" spans="1:40" ht="15" customHeight="1" x14ac:dyDescent="0.45">
      <c r="A10" s="275"/>
      <c r="B10" s="267"/>
      <c r="C10" s="273"/>
      <c r="D10" s="267"/>
      <c r="E10" s="276"/>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265"/>
      <c r="AL10" s="266"/>
      <c r="AM10" s="261"/>
      <c r="AN10" s="261"/>
    </row>
    <row r="11" spans="1:40" ht="15" customHeight="1" x14ac:dyDescent="0.45">
      <c r="A11" s="275"/>
      <c r="B11" s="267"/>
      <c r="C11" s="274"/>
      <c r="D11" s="267"/>
      <c r="E11" s="276"/>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265"/>
      <c r="AL11" s="266"/>
      <c r="AM11" s="261"/>
      <c r="AN11" s="261"/>
    </row>
    <row r="12" spans="1:40" ht="18" customHeight="1" x14ac:dyDescent="0.45">
      <c r="A12" s="74">
        <v>1</v>
      </c>
      <c r="B12" s="103" t="s">
        <v>115</v>
      </c>
      <c r="C12" s="83" t="s">
        <v>190</v>
      </c>
      <c r="D12" s="104"/>
      <c r="E12" s="105" t="s">
        <v>190</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279"/>
      <c r="AN12" s="279"/>
    </row>
    <row r="13" spans="1:40" ht="18" customHeight="1" x14ac:dyDescent="0.45">
      <c r="A13" s="74">
        <v>2</v>
      </c>
      <c r="B13" s="103" t="s">
        <v>115</v>
      </c>
      <c r="C13" s="83" t="s">
        <v>191</v>
      </c>
      <c r="D13" s="104"/>
      <c r="E13" s="105" t="s">
        <v>191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279"/>
      <c r="AN13" s="279"/>
    </row>
    <row r="14" spans="1:40" ht="18" customHeight="1" x14ac:dyDescent="0.45">
      <c r="A14" s="74">
        <v>3</v>
      </c>
      <c r="B14" s="103" t="s">
        <v>115</v>
      </c>
      <c r="C14" s="83" t="s">
        <v>192</v>
      </c>
      <c r="D14" s="104"/>
      <c r="E14" s="105" t="s">
        <v>192</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279"/>
      <c r="AN14" s="279"/>
    </row>
    <row r="15" spans="1:40" ht="18" customHeight="1" x14ac:dyDescent="0.45">
      <c r="A15" s="74">
        <v>4</v>
      </c>
      <c r="B15" s="103" t="s">
        <v>115</v>
      </c>
      <c r="C15" s="83" t="s">
        <v>193</v>
      </c>
      <c r="D15" s="104"/>
      <c r="E15" s="105" t="s">
        <v>193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79"/>
      <c r="AN15" s="279"/>
    </row>
    <row r="16" spans="1:40" ht="18" customHeight="1" x14ac:dyDescent="0.45">
      <c r="A16" s="74">
        <v>5</v>
      </c>
      <c r="B16" s="103" t="s">
        <v>331</v>
      </c>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79"/>
      <c r="AN16" s="279"/>
    </row>
    <row r="17" spans="1:40" ht="18" customHeight="1" x14ac:dyDescent="0.45">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79"/>
      <c r="AN17" s="279"/>
    </row>
    <row r="18" spans="1:40" ht="18" customHeight="1" x14ac:dyDescent="0.45">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79"/>
      <c r="AN18" s="279"/>
    </row>
    <row r="19" spans="1:40" ht="18" customHeight="1" x14ac:dyDescent="0.45">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79"/>
      <c r="AN19" s="279"/>
    </row>
    <row r="20" spans="1:40" ht="18" customHeight="1" x14ac:dyDescent="0.45">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79"/>
      <c r="AN20" s="279"/>
    </row>
    <row r="21" spans="1:40" ht="18" customHeight="1" x14ac:dyDescent="0.45">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79"/>
      <c r="AN21" s="279"/>
    </row>
    <row r="22" spans="1:40" ht="18" customHeight="1" x14ac:dyDescent="0.45">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79"/>
      <c r="AN22" s="279"/>
    </row>
    <row r="23" spans="1:40" ht="18" customHeight="1" x14ac:dyDescent="0.45">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79"/>
      <c r="AN23" s="279"/>
    </row>
    <row r="24" spans="1:40" ht="18" customHeight="1" x14ac:dyDescent="0.45">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79"/>
      <c r="AN24" s="279"/>
    </row>
    <row r="25" spans="1:40" ht="18" customHeight="1" x14ac:dyDescent="0.45">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79"/>
      <c r="AN25" s="279"/>
    </row>
    <row r="26" spans="1:40" ht="18" customHeight="1" x14ac:dyDescent="0.45">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79"/>
      <c r="AN26" s="279"/>
    </row>
    <row r="27" spans="1:40" ht="18" customHeight="1" x14ac:dyDescent="0.45">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79"/>
      <c r="AN27" s="279"/>
    </row>
    <row r="28" spans="1:40" ht="18" customHeight="1" x14ac:dyDescent="0.45">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79"/>
      <c r="AN28" s="279"/>
    </row>
    <row r="29" spans="1:40" ht="18" customHeight="1" x14ac:dyDescent="0.45">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79"/>
      <c r="AN29" s="279"/>
    </row>
    <row r="30" spans="1:40" ht="18" customHeight="1" x14ac:dyDescent="0.45">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79"/>
      <c r="AN30" s="279"/>
    </row>
    <row r="31" spans="1:40" ht="18" customHeight="1" x14ac:dyDescent="0.45">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279"/>
      <c r="AN31" s="279"/>
    </row>
    <row r="32" spans="1:40" ht="18" customHeight="1" x14ac:dyDescent="0.45">
      <c r="A32" s="276" t="s">
        <v>94</v>
      </c>
      <c r="B32" s="277"/>
      <c r="C32" s="277"/>
      <c r="D32" s="277"/>
      <c r="E32" s="277"/>
      <c r="F32" s="72">
        <f>+SUM(F12:F31)</f>
        <v>0</v>
      </c>
      <c r="G32" s="72">
        <f t="shared" ref="G32:AJ32" si="2">+SUM(G12:G31)</f>
        <v>0</v>
      </c>
      <c r="H32" s="72">
        <f t="shared" si="2"/>
        <v>0</v>
      </c>
      <c r="I32" s="72">
        <f t="shared" si="2"/>
        <v>0</v>
      </c>
      <c r="J32" s="72">
        <f t="shared" si="2"/>
        <v>0</v>
      </c>
      <c r="K32" s="72">
        <f t="shared" si="2"/>
        <v>0</v>
      </c>
      <c r="L32" s="72">
        <f t="shared" si="2"/>
        <v>0</v>
      </c>
      <c r="M32" s="72">
        <f t="shared" si="2"/>
        <v>0</v>
      </c>
      <c r="N32" s="72">
        <f t="shared" si="2"/>
        <v>0</v>
      </c>
      <c r="O32" s="72">
        <f t="shared" si="2"/>
        <v>0</v>
      </c>
      <c r="P32" s="72">
        <f t="shared" si="2"/>
        <v>0</v>
      </c>
      <c r="Q32" s="72">
        <f t="shared" si="2"/>
        <v>0</v>
      </c>
      <c r="R32" s="72">
        <f t="shared" si="2"/>
        <v>0</v>
      </c>
      <c r="S32" s="72">
        <f t="shared" si="2"/>
        <v>0</v>
      </c>
      <c r="T32" s="72">
        <f t="shared" si="2"/>
        <v>0</v>
      </c>
      <c r="U32" s="72">
        <f t="shared" si="2"/>
        <v>0</v>
      </c>
      <c r="V32" s="72">
        <f t="shared" si="2"/>
        <v>0</v>
      </c>
      <c r="W32" s="72">
        <f t="shared" si="2"/>
        <v>0</v>
      </c>
      <c r="X32" s="72">
        <f t="shared" si="2"/>
        <v>0</v>
      </c>
      <c r="Y32" s="72">
        <f t="shared" si="2"/>
        <v>0</v>
      </c>
      <c r="Z32" s="72">
        <f t="shared" si="2"/>
        <v>0</v>
      </c>
      <c r="AA32" s="72">
        <f t="shared" si="2"/>
        <v>0</v>
      </c>
      <c r="AB32" s="72">
        <f t="shared" si="2"/>
        <v>0</v>
      </c>
      <c r="AC32" s="72">
        <f t="shared" si="2"/>
        <v>0</v>
      </c>
      <c r="AD32" s="72">
        <f t="shared" si="2"/>
        <v>0</v>
      </c>
      <c r="AE32" s="72">
        <f t="shared" si="2"/>
        <v>0</v>
      </c>
      <c r="AF32" s="72">
        <f t="shared" si="2"/>
        <v>0</v>
      </c>
      <c r="AG32" s="72">
        <f t="shared" si="2"/>
        <v>0</v>
      </c>
      <c r="AH32" s="72">
        <f t="shared" si="2"/>
        <v>0</v>
      </c>
      <c r="AI32" s="72">
        <f t="shared" si="2"/>
        <v>0</v>
      </c>
      <c r="AJ32" s="72">
        <f t="shared" si="2"/>
        <v>0</v>
      </c>
      <c r="AK32" s="70">
        <f t="shared" si="1"/>
        <v>0</v>
      </c>
      <c r="AL32" s="71">
        <f t="shared" si="0"/>
        <v>0</v>
      </c>
      <c r="AM32" s="275"/>
      <c r="AN32" s="275"/>
    </row>
    <row r="33" spans="1:40" ht="18" customHeight="1" x14ac:dyDescent="0.45">
      <c r="A33" s="277" t="s">
        <v>96</v>
      </c>
      <c r="B33" s="277"/>
      <c r="C33" s="277"/>
      <c r="D33" s="277"/>
      <c r="E33" s="278"/>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275"/>
      <c r="AN33" s="275"/>
    </row>
    <row r="34" spans="1:40" ht="15" customHeight="1" x14ac:dyDescent="0.45">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x14ac:dyDescent="0.45">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15" customHeight="1" x14ac:dyDescent="0.45">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0" ht="5.0999999999999996" customHeight="1" x14ac:dyDescent="0.45">
      <c r="A37" s="86"/>
      <c r="B37" s="86"/>
      <c r="C37" s="86"/>
      <c r="D37" s="86"/>
      <c r="E37" s="86"/>
      <c r="F37" s="86"/>
      <c r="G37" s="86"/>
      <c r="H37" s="86"/>
      <c r="I37" s="86"/>
      <c r="J37" s="60"/>
      <c r="K37" s="60"/>
      <c r="L37" s="60"/>
      <c r="M37" s="106"/>
      <c r="N37" s="60"/>
      <c r="O37" s="60"/>
      <c r="P37" s="60"/>
      <c r="Q37"/>
      <c r="W37" s="67"/>
      <c r="X37" s="60"/>
      <c r="Y37" s="60"/>
      <c r="Z37" s="60"/>
      <c r="AA37" s="60"/>
      <c r="AB37" s="60"/>
      <c r="AC37" s="60"/>
      <c r="AD37" s="60"/>
      <c r="AE37" s="60"/>
      <c r="AF37" s="60"/>
      <c r="AG37" s="60"/>
      <c r="AH37" s="60"/>
      <c r="AI37" s="60"/>
      <c r="AJ37" s="106"/>
      <c r="AK37" s="60"/>
      <c r="AL37" s="67"/>
      <c r="AM37" s="67"/>
      <c r="AN37" s="62"/>
    </row>
    <row r="38" spans="1:40" ht="21" customHeight="1" x14ac:dyDescent="0.45">
      <c r="A38" s="68" t="s">
        <v>214</v>
      </c>
      <c r="B38" s="59"/>
      <c r="C38" s="63"/>
      <c r="D38" s="63"/>
      <c r="E38" s="63"/>
      <c r="F38" s="63"/>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3"/>
      <c r="AM38" s="63"/>
      <c r="AN38" s="62"/>
    </row>
    <row r="39" spans="1:40" ht="24.9" customHeight="1" x14ac:dyDescent="0.45">
      <c r="A39" s="62"/>
      <c r="B39" s="67"/>
      <c r="C39" s="309" t="str">
        <f>IF(VLOOKUP($AK$1,選択肢!$A$1:$J$31,C44,FALSE)=0,"-",VLOOKUP($AK$1,選択肢!$A$1:$J$31,C44,FALSE))</f>
        <v>管理者</v>
      </c>
      <c r="D39" s="310"/>
      <c r="E39" s="316" t="str">
        <f>IF(VLOOKUP($AK$1,選択肢!$A$1:$J$31,E44,FALSE)=0,"-",VLOOKUP($AK$1,選択肢!$A$1:$J$31,E44,FALSE))</f>
        <v>児童発達支援管理責任者</v>
      </c>
      <c r="F39" s="316"/>
      <c r="G39" s="316"/>
      <c r="H39" s="316"/>
      <c r="I39" s="309" t="str">
        <f>IF(VLOOKUP($AK$1,選択肢!$A$1:$J$31,I44,FALSE)=0,"-",VLOOKUP($AK$1,選択肢!$A$1:$J$31,I44,FALSE))</f>
        <v>児童指導員</v>
      </c>
      <c r="J39" s="310"/>
      <c r="K39" s="310"/>
      <c r="L39" s="310"/>
      <c r="M39" s="310"/>
      <c r="N39" s="317"/>
      <c r="O39" s="309" t="str">
        <f>IF(VLOOKUP($AK$1,選択肢!$A$1:$J$31,O44,FALSE)=0,"-",VLOOKUP($AK$1,選択肢!$A$1:$J$31,O44,FALSE))</f>
        <v>保育士</v>
      </c>
      <c r="P39" s="310"/>
      <c r="Q39" s="310"/>
      <c r="R39" s="310"/>
      <c r="S39" s="310"/>
      <c r="T39" s="317"/>
      <c r="U39" s="309" t="str">
        <f>IF(VLOOKUP($AK$1,選択肢!$A$1:$J$31,U44,FALSE)=0,"-",VLOOKUP($AK$1,選択肢!$A$1:$J$31,U44,FALSE))</f>
        <v>機能訓練担当職員</v>
      </c>
      <c r="V39" s="310"/>
      <c r="W39" s="310"/>
      <c r="X39" s="310"/>
      <c r="Y39" s="310"/>
      <c r="Z39" s="317"/>
      <c r="AA39" s="309" t="str">
        <f>IF(VLOOKUP($AK$1,選択肢!$A$1:$J$31,AA44,FALSE)=0,"-",VLOOKUP($AK$1,選択肢!$A$1:$J$31,AA44,FALSE))</f>
        <v>看護職員</v>
      </c>
      <c r="AB39" s="310"/>
      <c r="AC39" s="310"/>
      <c r="AD39" s="310"/>
      <c r="AE39" s="310"/>
      <c r="AF39" s="317"/>
      <c r="AG39" s="316" t="str">
        <f>IF(VLOOKUP($AK$1,選択肢!$A$1:$J$31,AG44,FALSE)=0,"-",VLOOKUP($AK$1,選択肢!$A$1:$J$31,AG44,FALSE))</f>
        <v>その他職員</v>
      </c>
      <c r="AH39" s="316"/>
      <c r="AI39" s="316"/>
      <c r="AJ39" s="316"/>
      <c r="AK39" s="316"/>
      <c r="AL39" s="316" t="str">
        <f>IF(VLOOKUP($AK$1,選択肢!$A$1:$J$31,AL44,FALSE)=0,"-",VLOOKUP($AK$1,選択肢!$A$1:$J$31,AL44,FALSE))</f>
        <v>-</v>
      </c>
      <c r="AM39" s="316"/>
      <c r="AN39" s="62"/>
    </row>
    <row r="40" spans="1:40" ht="18" customHeight="1" x14ac:dyDescent="0.45">
      <c r="A40" s="62"/>
      <c r="B40" s="67"/>
      <c r="C40" s="102" t="s">
        <v>56</v>
      </c>
      <c r="D40" s="102" t="s">
        <v>57</v>
      </c>
      <c r="E40" s="101" t="s">
        <v>56</v>
      </c>
      <c r="F40" s="315" t="s">
        <v>57</v>
      </c>
      <c r="G40" s="315"/>
      <c r="H40" s="315"/>
      <c r="I40" s="312" t="s">
        <v>56</v>
      </c>
      <c r="J40" s="313"/>
      <c r="K40" s="314"/>
      <c r="L40" s="312" t="s">
        <v>57</v>
      </c>
      <c r="M40" s="313"/>
      <c r="N40" s="314"/>
      <c r="O40" s="312" t="s">
        <v>56</v>
      </c>
      <c r="P40" s="313"/>
      <c r="Q40" s="314"/>
      <c r="R40" s="312" t="s">
        <v>57</v>
      </c>
      <c r="S40" s="313"/>
      <c r="T40" s="314"/>
      <c r="U40" s="312" t="s">
        <v>56</v>
      </c>
      <c r="V40" s="313"/>
      <c r="W40" s="314"/>
      <c r="X40" s="312" t="s">
        <v>57</v>
      </c>
      <c r="Y40" s="313"/>
      <c r="Z40" s="314"/>
      <c r="AA40" s="312" t="s">
        <v>56</v>
      </c>
      <c r="AB40" s="313"/>
      <c r="AC40" s="314"/>
      <c r="AD40" s="312" t="s">
        <v>57</v>
      </c>
      <c r="AE40" s="313"/>
      <c r="AF40" s="314"/>
      <c r="AG40" s="312" t="s">
        <v>56</v>
      </c>
      <c r="AH40" s="313"/>
      <c r="AI40" s="314"/>
      <c r="AJ40" s="312" t="s">
        <v>57</v>
      </c>
      <c r="AK40" s="314"/>
      <c r="AL40" s="101" t="s">
        <v>19</v>
      </c>
      <c r="AM40" s="101" t="s">
        <v>18</v>
      </c>
      <c r="AN40" s="62"/>
    </row>
    <row r="41" spans="1:40" ht="18" customHeight="1" x14ac:dyDescent="0.45">
      <c r="A41" s="62"/>
      <c r="B41" s="75" t="s">
        <v>108</v>
      </c>
      <c r="C41" s="101">
        <f>COUNTIFS($B$12:$B$31,C$39,$C$12:$C$31,"A",$E$12:$E$31,"*")</f>
        <v>0</v>
      </c>
      <c r="D41" s="101">
        <f>COUNTIFS($B$12:$B$31,C$39,$C$12:$C$31,"B",$E$12:$E$31,"*")</f>
        <v>0</v>
      </c>
      <c r="E41" s="101">
        <f>COUNTIFS($B$12:$B$31,E$39,$C$12:$C$31,"A",$E$12:$E$31,"*")</f>
        <v>0</v>
      </c>
      <c r="F41" s="312">
        <f>COUNTIFS($B$12:$B$31,E$39,$C$12:$C$31,"B",$E$12:$E$31,"*")</f>
        <v>0</v>
      </c>
      <c r="G41" s="313"/>
      <c r="H41" s="314"/>
      <c r="I41" s="312">
        <f>COUNTIFS($B$12:$B$31,I$39,$C$12:$C$31,"A",$E$12:$E$31,"*")</f>
        <v>0</v>
      </c>
      <c r="J41" s="313"/>
      <c r="K41" s="314"/>
      <c r="L41" s="312">
        <f>COUNTIFS($B$12:$B$31,I$39,$C$12:$C$31,"B",$E$12:$E$31,"*")</f>
        <v>0</v>
      </c>
      <c r="M41" s="313"/>
      <c r="N41" s="314"/>
      <c r="O41" s="312">
        <f>COUNTIFS($B$12:$B$31,O$39,$C$12:$C$31,"A",$E$12:$E$31,"*")</f>
        <v>0</v>
      </c>
      <c r="P41" s="313"/>
      <c r="Q41" s="314"/>
      <c r="R41" s="312">
        <f>COUNTIFS($B$12:$B$31,O$39,$C$12:$C$31,"B",$E$12:$E$31,"*")</f>
        <v>0</v>
      </c>
      <c r="S41" s="313"/>
      <c r="T41" s="314"/>
      <c r="U41" s="312">
        <f>COUNTIFS($B$12:$B$31,U$39,$C$12:$C$31,"A",$E$12:$E$31,"*")</f>
        <v>0</v>
      </c>
      <c r="V41" s="313"/>
      <c r="W41" s="314"/>
      <c r="X41" s="312">
        <f>COUNTIFS($B$12:$B$31,U$39,$C$12:$C$31,"B",$E$12:$E$31,"*")</f>
        <v>0</v>
      </c>
      <c r="Y41" s="313"/>
      <c r="Z41" s="314"/>
      <c r="AA41" s="312">
        <f>COUNTIFS($B$12:$B$31,AA$39,$C$12:$C$31,"A",$E$12:$E$31,"*")</f>
        <v>0</v>
      </c>
      <c r="AB41" s="313"/>
      <c r="AC41" s="314"/>
      <c r="AD41" s="312">
        <f>COUNTIFS($B$12:$B$31,AA$39,$C$12:$C$31,"B",$E$12:$E$31,"*")</f>
        <v>0</v>
      </c>
      <c r="AE41" s="313"/>
      <c r="AF41" s="314"/>
      <c r="AG41" s="312">
        <f>COUNTIFS($B$12:$B$31,AG$39,$C$12:$C$31,"A",$E$12:$E$31,"*")</f>
        <v>0</v>
      </c>
      <c r="AH41" s="313"/>
      <c r="AI41" s="314"/>
      <c r="AJ41" s="312">
        <f>COUNTIFS($B$12:$B$31,AG$39,$C$12:$C$31,"B",$E$12:$E$31,"*")</f>
        <v>0</v>
      </c>
      <c r="AK41" s="314"/>
      <c r="AL41" s="101">
        <f>COUNTIFS($B$12:$B$31,AL$39,$C$12:$C$31,"A",$E$12:$E$31,"*")</f>
        <v>0</v>
      </c>
      <c r="AM41" s="101">
        <f>COUNTIFS($B$12:$B$31,AL$39,$C$12:$C$31,"B",$E$12:$E$31,"*")</f>
        <v>0</v>
      </c>
      <c r="AN41" s="62"/>
    </row>
    <row r="42" spans="1:40" ht="18" customHeight="1" x14ac:dyDescent="0.45">
      <c r="A42" s="62"/>
      <c r="B42" s="82" t="s">
        <v>109</v>
      </c>
      <c r="C42" s="101">
        <f>COUNTIFS($B$12:$B$31,C$39,$C$12:$C$31,"C",$E$12:$E$31,"*")</f>
        <v>0</v>
      </c>
      <c r="D42" s="101">
        <f>COUNTIFS($B$12:$B$31,C$39,$C$12:$C$31,"D",$E$12:$E$31,"*")</f>
        <v>0</v>
      </c>
      <c r="E42" s="101">
        <f>COUNTIFS($B$12:$B$31,E$39,$C$12:$C$31,"C",$E$12:$E$31,"*")</f>
        <v>0</v>
      </c>
      <c r="F42" s="312">
        <f>COUNTIFS($B$12:$B$31,E$39,$C$12:$C$31,"D",$E$12:$E$31,"*")</f>
        <v>0</v>
      </c>
      <c r="G42" s="313"/>
      <c r="H42" s="314"/>
      <c r="I42" s="312">
        <f>COUNTIFS($B$12:$B$31,I$39,$C$12:$C$31,"C",$E$12:$E$31,"*")</f>
        <v>0</v>
      </c>
      <c r="J42" s="313"/>
      <c r="K42" s="314"/>
      <c r="L42" s="312">
        <f>COUNTIFS($B$12:$B$31,I$39,$C$12:$C$31,"D",$E$12:$E$31,"*")</f>
        <v>0</v>
      </c>
      <c r="M42" s="313"/>
      <c r="N42" s="314"/>
      <c r="O42" s="312">
        <f>COUNTIFS($B$12:$B$31,O$39,$C$12:$C$31,"C",$E$12:$E$31,"*")</f>
        <v>0</v>
      </c>
      <c r="P42" s="313"/>
      <c r="Q42" s="314"/>
      <c r="R42" s="312">
        <f>COUNTIFS($B$12:$B$31,O$39,$C$12:$C$31,"D",$E$12:$E$31,"*")</f>
        <v>0</v>
      </c>
      <c r="S42" s="313"/>
      <c r="T42" s="314"/>
      <c r="U42" s="312">
        <f>COUNTIFS($B$12:$B$31,U$39,$C$12:$C$31,"C",$E$12:$E$31,"*")</f>
        <v>0</v>
      </c>
      <c r="V42" s="313"/>
      <c r="W42" s="314"/>
      <c r="X42" s="312">
        <f>COUNTIFS($B$12:$B$31,U$39,$C$12:$C$31,"D",$E$12:$E$31,"*")</f>
        <v>0</v>
      </c>
      <c r="Y42" s="313"/>
      <c r="Z42" s="314"/>
      <c r="AA42" s="312">
        <f>COUNTIFS($B$12:$B$31,AA$39,$C$12:$C$31,"C",$E$12:$E$31,"*")</f>
        <v>0</v>
      </c>
      <c r="AB42" s="313"/>
      <c r="AC42" s="314"/>
      <c r="AD42" s="312">
        <f>COUNTIFS($B$12:$B$31,AA$39,$C$12:$C$31,"D",$E$12:$E$31,"*")</f>
        <v>0</v>
      </c>
      <c r="AE42" s="313"/>
      <c r="AF42" s="314"/>
      <c r="AG42" s="312">
        <f>COUNTIFS($B$12:$B$31,AG$39,$C$12:$C$31,"C",$E$12:$E$31,"*")</f>
        <v>0</v>
      </c>
      <c r="AH42" s="313"/>
      <c r="AI42" s="314"/>
      <c r="AJ42" s="312">
        <f>COUNTIFS($B$12:$B$31,AG$39,$C$12:$C$31,"D",$E$12:$E$31,"*")</f>
        <v>0</v>
      </c>
      <c r="AK42" s="314"/>
      <c r="AL42" s="101">
        <f>COUNTIFS($B$12:$B$31,AL$39,$C$12:$C$31,"C",$E$12:$E$31,"*")</f>
        <v>0</v>
      </c>
      <c r="AM42" s="101">
        <f>COUNTIFS($B$12:$B$31,AL$39,$C$12:$C$31,"D",$E$12:$E$31,"*")</f>
        <v>0</v>
      </c>
      <c r="AN42" s="62"/>
    </row>
    <row r="43" spans="1:40" ht="24.9" customHeight="1" x14ac:dyDescent="0.45">
      <c r="A43" s="62"/>
      <c r="B43" s="82" t="s">
        <v>201</v>
      </c>
      <c r="C43" s="309" t="str">
        <f>IF($AK$3="４週",SUMIFS($AK$12:$AK$31,$B$12:$B$31,C39)/4/$AH$6,IF($AK$3="歴月",SUMIFS($AK$12:$AK$31,$B$12:$B$31,C39)/$AL$6,"記載する期間を選択してください"))</f>
        <v>記載する期間を選択してください</v>
      </c>
      <c r="D43" s="317"/>
      <c r="E43" s="309" t="str">
        <f>IF($AK$3="４週",SUMIFS($AK$12:$AK$31,$B$12:$B$31,E39)/4/$AH$6,IF($AK$3="歴月",SUMIFS($AK$12:$AK$31,$B$12:$B$31,E39)/$AL$6,"記載する期間を選択してください"))</f>
        <v>記載する期間を選択してください</v>
      </c>
      <c r="F43" s="310"/>
      <c r="G43" s="310"/>
      <c r="H43" s="317"/>
      <c r="I43" s="309" t="str">
        <f>IF($AK$3="４週",SUMIFS($AK$12:$AK$31,$B$12:$B$31,I39)/4/$AH$6,IF($AK$3="歴月",SUMIFS($AK$12:$AK$31,$B$12:$B$31,I39)/$AL$6,"記載する期間を選択してください"))</f>
        <v>記載する期間を選択してください</v>
      </c>
      <c r="J43" s="310"/>
      <c r="K43" s="310"/>
      <c r="L43" s="310"/>
      <c r="M43" s="310"/>
      <c r="N43" s="317"/>
      <c r="O43" s="309" t="str">
        <f>IF($AK$3="４週",SUMIFS($AK$12:$AK$31,$B$12:$B$31,O39)/4/$AH$6,IF($AK$3="歴月",SUMIFS($AK$12:$AK$31,$B$12:$B$31,O39)/$AL$6,"記載する期間を選択してください"))</f>
        <v>記載する期間を選択してください</v>
      </c>
      <c r="P43" s="310"/>
      <c r="Q43" s="310"/>
      <c r="R43" s="310"/>
      <c r="S43" s="310"/>
      <c r="T43" s="317"/>
      <c r="U43" s="309" t="str">
        <f>IF($AK$3="４週",SUMIFS($AK$12:$AK$31,$B$12:$B$31,U39)/4/$AH$6,IF($AK$3="歴月",SUMIFS($AK$12:$AK$31,$B$12:$B$31,U39)/$AL$6,"記載する期間を選択してください"))</f>
        <v>記載する期間を選択してください</v>
      </c>
      <c r="V43" s="310"/>
      <c r="W43" s="310"/>
      <c r="X43" s="310"/>
      <c r="Y43" s="310"/>
      <c r="Z43" s="317"/>
      <c r="AA43" s="309" t="str">
        <f>IF($AK$3="４週",SUMIFS($AK$12:$AK$31,$B$12:$B$31,AA39)/4/$AH$6,IF($AK$3="歴月",SUMIFS($AK$12:$AK$31,$B$12:$B$31,AA39)/$AL$6,"記載する期間を選択してください"))</f>
        <v>記載する期間を選択してください</v>
      </c>
      <c r="AB43" s="310"/>
      <c r="AC43" s="310"/>
      <c r="AD43" s="310"/>
      <c r="AE43" s="310"/>
      <c r="AF43" s="317"/>
      <c r="AG43" s="309" t="str">
        <f>IF($AK$3="４週",SUMIFS($AK$12:$AK$31,$B$12:$B$31,AG39)/4/$AH$6,IF($AK$3="歴月",SUMIFS($AK$12:$AK$31,$B$12:$B$31,AG39)/$AL$6,"記載する期間を選択してください"))</f>
        <v>記載する期間を選択してください</v>
      </c>
      <c r="AH43" s="310"/>
      <c r="AI43" s="310"/>
      <c r="AJ43" s="310"/>
      <c r="AK43" s="317"/>
      <c r="AL43" s="309" t="str">
        <f>IF($AK$3="４週",SUMIFS($AK$12:$AK$31,$B$12:$B$31,AL39)/4/$AH$6,IF($AK$3="歴月",SUMIFS($AK$12:$AK$31,$B$12:$B$31,AL39)/$AL$6,"記載する期間を選択してください"))</f>
        <v>記載する期間を選択してください</v>
      </c>
      <c r="AM43" s="317"/>
      <c r="AN43" s="62"/>
    </row>
    <row r="44" spans="1:40" ht="5.0999999999999996" customHeight="1" x14ac:dyDescent="0.45">
      <c r="A44" s="62"/>
      <c r="B44" s="59"/>
      <c r="C44" s="78">
        <v>2</v>
      </c>
      <c r="D44" s="78"/>
      <c r="E44" s="78">
        <v>3</v>
      </c>
      <c r="F44" s="78"/>
      <c r="G44" s="78"/>
      <c r="H44" s="78"/>
      <c r="I44" s="78">
        <v>4</v>
      </c>
      <c r="J44" s="78"/>
      <c r="K44" s="78"/>
      <c r="L44" s="78"/>
      <c r="M44" s="78"/>
      <c r="N44" s="78"/>
      <c r="O44" s="78">
        <v>5</v>
      </c>
      <c r="P44" s="78"/>
      <c r="Q44" s="78"/>
      <c r="R44" s="78"/>
      <c r="S44" s="78"/>
      <c r="T44" s="78"/>
      <c r="U44" s="78">
        <v>6</v>
      </c>
      <c r="V44" s="78"/>
      <c r="W44" s="78"/>
      <c r="X44" s="78"/>
      <c r="Y44" s="78"/>
      <c r="Z44" s="78"/>
      <c r="AA44" s="78">
        <v>7</v>
      </c>
      <c r="AB44" s="78"/>
      <c r="AC44" s="78"/>
      <c r="AD44" s="78"/>
      <c r="AE44" s="78"/>
      <c r="AF44" s="78"/>
      <c r="AG44" s="78">
        <v>8</v>
      </c>
      <c r="AH44" s="78"/>
      <c r="AI44" s="78"/>
      <c r="AJ44" s="78"/>
      <c r="AK44" s="78"/>
      <c r="AL44" s="78">
        <v>9</v>
      </c>
      <c r="AM44" s="100"/>
      <c r="AN44" s="62"/>
    </row>
    <row r="45" spans="1:40" ht="15" customHeight="1" x14ac:dyDescent="0.45">
      <c r="A45" s="60" t="s">
        <v>166</v>
      </c>
      <c r="B45" s="91"/>
      <c r="C45" s="92"/>
      <c r="D45" s="92"/>
      <c r="E45" s="92"/>
      <c r="F45" s="93"/>
      <c r="G45" s="92"/>
      <c r="H45" s="78"/>
      <c r="I45" s="78"/>
      <c r="J45" s="78"/>
      <c r="K45" s="78"/>
      <c r="L45" s="78"/>
      <c r="M45" s="78"/>
      <c r="N45" s="78"/>
      <c r="O45" s="78"/>
      <c r="P45" s="78"/>
      <c r="Q45" s="78"/>
      <c r="R45" s="78">
        <v>6</v>
      </c>
      <c r="S45" s="78"/>
      <c r="T45" s="78"/>
      <c r="U45" s="78"/>
      <c r="V45" s="78"/>
      <c r="W45" s="78"/>
      <c r="X45" s="78">
        <v>7</v>
      </c>
      <c r="Y45" s="78"/>
      <c r="Z45" s="78"/>
      <c r="AA45" s="78"/>
      <c r="AB45" s="78"/>
      <c r="AC45" s="78"/>
      <c r="AD45" s="78">
        <v>8</v>
      </c>
      <c r="AE45" s="78"/>
      <c r="AF45" s="78"/>
      <c r="AG45" s="79"/>
      <c r="AH45" s="79"/>
      <c r="AI45" s="79"/>
      <c r="AJ45" s="79">
        <v>9</v>
      </c>
      <c r="AK45" s="77"/>
      <c r="AL45" s="77"/>
      <c r="AM45" s="62"/>
    </row>
    <row r="46" spans="1:40" s="60" customFormat="1" ht="15" customHeight="1" x14ac:dyDescent="0.45">
      <c r="A46" s="60" t="s">
        <v>167</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x14ac:dyDescent="0.45">
      <c r="A47" s="60" t="s">
        <v>217</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s="60" customFormat="1" ht="15" customHeight="1" x14ac:dyDescent="0.45">
      <c r="A48" s="86" t="s">
        <v>332</v>
      </c>
      <c r="C48" s="86"/>
      <c r="D48" s="86"/>
      <c r="E48" s="86"/>
      <c r="F48" s="86"/>
      <c r="G48" s="86"/>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row>
    <row r="49" spans="1:39" s="60" customFormat="1" ht="15" customHeight="1" x14ac:dyDescent="0.45">
      <c r="A49" s="60" t="s">
        <v>168</v>
      </c>
      <c r="B49" s="86"/>
      <c r="C49" s="86"/>
      <c r="D49" s="86"/>
      <c r="E49" s="86"/>
      <c r="F49" s="86"/>
      <c r="G49" s="86"/>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row>
    <row r="50" spans="1:39" s="60" customFormat="1" ht="15" customHeight="1" x14ac:dyDescent="0.45">
      <c r="A50" s="60" t="s">
        <v>169</v>
      </c>
      <c r="B50" s="86"/>
      <c r="C50" s="86"/>
      <c r="D50" s="86"/>
      <c r="E50" s="86"/>
      <c r="F50" s="86"/>
      <c r="G50" s="86"/>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row>
    <row r="51" spans="1:39" ht="15" customHeight="1" x14ac:dyDescent="0.45">
      <c r="A51" s="60" t="s">
        <v>170</v>
      </c>
      <c r="B51" s="94"/>
      <c r="C51" s="60"/>
      <c r="D51" s="60"/>
      <c r="E51" s="60"/>
      <c r="F51" s="60"/>
      <c r="G51" s="60"/>
    </row>
    <row r="52" spans="1:39" ht="15" customHeight="1" x14ac:dyDescent="0.45">
      <c r="A52" s="60" t="s">
        <v>171</v>
      </c>
      <c r="B52" s="94"/>
      <c r="C52" s="60"/>
      <c r="D52" s="60"/>
      <c r="E52" s="60"/>
      <c r="F52" s="60"/>
      <c r="G52" s="60"/>
    </row>
    <row r="53" spans="1:39" ht="15" customHeight="1" x14ac:dyDescent="0.45">
      <c r="A53" s="60"/>
      <c r="B53" s="75" t="s">
        <v>172</v>
      </c>
      <c r="C53" s="267" t="s">
        <v>173</v>
      </c>
      <c r="D53" s="267"/>
      <c r="E53" s="267"/>
      <c r="F53" s="60"/>
      <c r="G53" s="60"/>
    </row>
    <row r="54" spans="1:39" ht="15" customHeight="1" x14ac:dyDescent="0.45">
      <c r="A54" s="60"/>
      <c r="B54" s="97" t="s">
        <v>190</v>
      </c>
      <c r="C54" s="280" t="s">
        <v>174</v>
      </c>
      <c r="D54" s="280"/>
      <c r="E54" s="280"/>
      <c r="F54" s="60"/>
      <c r="G54" s="60"/>
    </row>
    <row r="55" spans="1:39" ht="15" customHeight="1" x14ac:dyDescent="0.45">
      <c r="A55" s="60"/>
      <c r="B55" s="97" t="s">
        <v>191</v>
      </c>
      <c r="C55" s="280" t="s">
        <v>175</v>
      </c>
      <c r="D55" s="280"/>
      <c r="E55" s="280"/>
      <c r="F55" s="60"/>
      <c r="G55" s="60"/>
    </row>
    <row r="56" spans="1:39" ht="15" customHeight="1" x14ac:dyDescent="0.45">
      <c r="A56" s="60"/>
      <c r="B56" s="97" t="s">
        <v>192</v>
      </c>
      <c r="C56" s="280" t="s">
        <v>176</v>
      </c>
      <c r="D56" s="280"/>
      <c r="E56" s="280"/>
      <c r="F56" s="60"/>
      <c r="G56" s="60"/>
    </row>
    <row r="57" spans="1:39" ht="15" customHeight="1" x14ac:dyDescent="0.45">
      <c r="A57" s="60"/>
      <c r="B57" s="97" t="s">
        <v>193</v>
      </c>
      <c r="C57" s="280" t="s">
        <v>177</v>
      </c>
      <c r="D57" s="280"/>
      <c r="E57" s="280"/>
      <c r="F57" s="60"/>
      <c r="G57" s="60"/>
    </row>
    <row r="58" spans="1:39" ht="15" customHeight="1" x14ac:dyDescent="0.45">
      <c r="A58" s="60"/>
      <c r="B58" s="60" t="s">
        <v>178</v>
      </c>
      <c r="C58" s="60"/>
      <c r="D58" s="60"/>
      <c r="E58" s="60"/>
      <c r="F58" s="60"/>
      <c r="G58" s="60"/>
    </row>
    <row r="59" spans="1:39" ht="15" customHeight="1" x14ac:dyDescent="0.45">
      <c r="A59" s="60"/>
      <c r="B59" s="60" t="s">
        <v>195</v>
      </c>
      <c r="C59" s="60"/>
      <c r="D59" s="60"/>
      <c r="E59" s="60"/>
      <c r="F59" s="60"/>
      <c r="G59" s="60"/>
    </row>
    <row r="60" spans="1:39" ht="15" customHeight="1" x14ac:dyDescent="0.45">
      <c r="A60" s="60"/>
      <c r="B60" s="60" t="s">
        <v>179</v>
      </c>
      <c r="C60" s="60"/>
      <c r="D60" s="60"/>
      <c r="E60" s="60"/>
      <c r="F60" s="60"/>
      <c r="G60" s="60"/>
    </row>
    <row r="61" spans="1:39" ht="15" customHeight="1" x14ac:dyDescent="0.45">
      <c r="A61" s="60" t="s">
        <v>180</v>
      </c>
      <c r="B61" s="94"/>
      <c r="C61" s="60"/>
      <c r="D61" s="60"/>
      <c r="E61" s="60"/>
      <c r="F61" s="60"/>
      <c r="G61" s="60"/>
    </row>
    <row r="62" spans="1:39" ht="15" customHeight="1" x14ac:dyDescent="0.45">
      <c r="A62" s="60" t="s">
        <v>335</v>
      </c>
      <c r="B62" s="94"/>
      <c r="C62" s="60"/>
      <c r="D62" s="60"/>
      <c r="E62" s="60"/>
      <c r="F62" s="60"/>
      <c r="G62" s="60"/>
    </row>
    <row r="63" spans="1:39" ht="15" customHeight="1" x14ac:dyDescent="0.45">
      <c r="A63" s="60" t="s">
        <v>196</v>
      </c>
      <c r="B63" s="94"/>
      <c r="C63" s="60"/>
      <c r="D63" s="60"/>
      <c r="E63" s="60"/>
      <c r="F63" s="60"/>
      <c r="G63" s="60"/>
    </row>
    <row r="64" spans="1:39" ht="15" customHeight="1" x14ac:dyDescent="0.45">
      <c r="A64" s="60" t="s">
        <v>182</v>
      </c>
      <c r="B64" s="94"/>
      <c r="C64" s="60"/>
      <c r="D64" s="60"/>
      <c r="E64" s="60"/>
      <c r="F64" s="60"/>
      <c r="G64" s="60"/>
    </row>
    <row r="65" spans="1:7" ht="15" customHeight="1" x14ac:dyDescent="0.45">
      <c r="A65" s="60" t="s">
        <v>316</v>
      </c>
      <c r="B65" s="94"/>
      <c r="C65" s="60"/>
      <c r="D65" s="60"/>
      <c r="E65" s="60"/>
      <c r="F65" s="60"/>
      <c r="G65" s="60"/>
    </row>
    <row r="66" spans="1:7" ht="15" customHeight="1" x14ac:dyDescent="0.45">
      <c r="A66" s="60" t="s">
        <v>183</v>
      </c>
      <c r="B66" s="94"/>
      <c r="C66" s="60"/>
      <c r="D66" s="60"/>
      <c r="E66" s="60"/>
      <c r="F66" s="60"/>
      <c r="G66" s="60"/>
    </row>
    <row r="67" spans="1:7" ht="15" customHeight="1" x14ac:dyDescent="0.45">
      <c r="A67" s="60" t="s">
        <v>184</v>
      </c>
      <c r="B67" s="94"/>
      <c r="C67" s="60"/>
      <c r="D67" s="60"/>
      <c r="E67" s="60"/>
      <c r="F67" s="60"/>
      <c r="G67" s="60"/>
    </row>
    <row r="68" spans="1:7" ht="15" customHeight="1" x14ac:dyDescent="0.45">
      <c r="A68" s="60" t="s">
        <v>185</v>
      </c>
      <c r="B68" s="94"/>
      <c r="C68" s="60"/>
      <c r="D68" s="60"/>
      <c r="E68" s="60"/>
      <c r="F68" s="60"/>
      <c r="G68" s="60"/>
    </row>
    <row r="69" spans="1:7" ht="15" customHeight="1" x14ac:dyDescent="0.45">
      <c r="A69" s="60" t="s">
        <v>186</v>
      </c>
      <c r="B69" s="94"/>
      <c r="C69" s="60"/>
      <c r="D69" s="60"/>
      <c r="E69" s="60"/>
      <c r="F69" s="60"/>
      <c r="G69" s="60"/>
    </row>
    <row r="70" spans="1:7" ht="15" customHeight="1" x14ac:dyDescent="0.45">
      <c r="A70" s="60" t="s">
        <v>187</v>
      </c>
      <c r="B70" s="94"/>
      <c r="C70" s="60"/>
      <c r="D70" s="60"/>
      <c r="E70" s="60"/>
      <c r="F70" s="60"/>
      <c r="G70" s="60"/>
    </row>
    <row r="71" spans="1:7" ht="15" customHeight="1" x14ac:dyDescent="0.45">
      <c r="A71" s="60" t="s">
        <v>188</v>
      </c>
      <c r="B71" s="94"/>
      <c r="C71" s="60"/>
      <c r="D71" s="60"/>
      <c r="E71" s="60"/>
      <c r="F71" s="60"/>
      <c r="G71" s="60"/>
    </row>
    <row r="72" spans="1:7" ht="15" customHeight="1" x14ac:dyDescent="0.45">
      <c r="A72" s="60" t="s">
        <v>189</v>
      </c>
      <c r="B72" s="94"/>
      <c r="C72" s="60"/>
      <c r="D72" s="60"/>
      <c r="E72" s="60"/>
      <c r="F72" s="60"/>
      <c r="G72" s="60"/>
    </row>
    <row r="73" spans="1:7" ht="15" customHeight="1" x14ac:dyDescent="0.45">
      <c r="A73" s="60" t="s">
        <v>194</v>
      </c>
      <c r="B73" s="94"/>
      <c r="C73" s="60"/>
      <c r="D73" s="60"/>
      <c r="E73" s="60"/>
      <c r="F73" s="60"/>
      <c r="G73" s="60"/>
    </row>
  </sheetData>
  <mergeCells count="101">
    <mergeCell ref="C57:E57"/>
    <mergeCell ref="AA43:AF43"/>
    <mergeCell ref="AG43:AK43"/>
    <mergeCell ref="AL43:AM43"/>
    <mergeCell ref="C53:E53"/>
    <mergeCell ref="C54:E54"/>
    <mergeCell ref="C55:E55"/>
    <mergeCell ref="C56:E56"/>
    <mergeCell ref="AA42:AC42"/>
    <mergeCell ref="AD42:AF42"/>
    <mergeCell ref="AG42:AI42"/>
    <mergeCell ref="AJ42:AK42"/>
    <mergeCell ref="C43:D43"/>
    <mergeCell ref="E43:H43"/>
    <mergeCell ref="I43:N43"/>
    <mergeCell ref="O43:T43"/>
    <mergeCell ref="U43:Z43"/>
    <mergeCell ref="F42:H42"/>
    <mergeCell ref="I42:K42"/>
    <mergeCell ref="L42:N42"/>
    <mergeCell ref="O42:Q42"/>
    <mergeCell ref="R42:T42"/>
    <mergeCell ref="U42:W42"/>
    <mergeCell ref="X42:Z42"/>
    <mergeCell ref="AM27:AN27"/>
    <mergeCell ref="AM28:AN28"/>
    <mergeCell ref="AM29:AN29"/>
    <mergeCell ref="AM30:AN30"/>
    <mergeCell ref="AM31:AN31"/>
    <mergeCell ref="AA40:AC40"/>
    <mergeCell ref="AD40:AF40"/>
    <mergeCell ref="AG40:AI40"/>
    <mergeCell ref="C39:D39"/>
    <mergeCell ref="E39:H39"/>
    <mergeCell ref="I39:N39"/>
    <mergeCell ref="O39:T39"/>
    <mergeCell ref="U39:Z39"/>
    <mergeCell ref="AA39:AF39"/>
    <mergeCell ref="F40:H40"/>
    <mergeCell ref="I40:K40"/>
    <mergeCell ref="L40:N40"/>
    <mergeCell ref="O40:Q40"/>
    <mergeCell ref="R40:T40"/>
    <mergeCell ref="U40:W40"/>
    <mergeCell ref="X40:Z40"/>
    <mergeCell ref="A32:E32"/>
    <mergeCell ref="AM32:AN33"/>
    <mergeCell ref="A33:E33"/>
    <mergeCell ref="F41:H41"/>
    <mergeCell ref="I41:K41"/>
    <mergeCell ref="AL39:AM39"/>
    <mergeCell ref="AJ41:AK41"/>
    <mergeCell ref="AJ40:AK40"/>
    <mergeCell ref="AD41:AF41"/>
    <mergeCell ref="AG39:AK39"/>
    <mergeCell ref="L41:N41"/>
    <mergeCell ref="O41:Q41"/>
    <mergeCell ref="R41:T41"/>
    <mergeCell ref="U41:W41"/>
    <mergeCell ref="X41:Z41"/>
    <mergeCell ref="AA41:AC41"/>
    <mergeCell ref="AG41:AI41"/>
    <mergeCell ref="AM18:AN18"/>
    <mergeCell ref="AM19:AN19"/>
    <mergeCell ref="AM20:AN20"/>
    <mergeCell ref="AM21:AN21"/>
    <mergeCell ref="AM22:AN22"/>
    <mergeCell ref="AM23:AN23"/>
    <mergeCell ref="AM24:AN24"/>
    <mergeCell ref="AM25:AN25"/>
    <mergeCell ref="AM26:AN26"/>
    <mergeCell ref="A8:A11"/>
    <mergeCell ref="B8:B11"/>
    <mergeCell ref="C8:C11"/>
    <mergeCell ref="D8:D11"/>
    <mergeCell ref="E8:E11"/>
    <mergeCell ref="AM14:AN14"/>
    <mergeCell ref="AM15:AN15"/>
    <mergeCell ref="AM16:AN16"/>
    <mergeCell ref="AM17:AN17"/>
    <mergeCell ref="AL8:AL11"/>
    <mergeCell ref="AM8:AN11"/>
    <mergeCell ref="AK3:AN3"/>
    <mergeCell ref="AK4:AN4"/>
    <mergeCell ref="AH6:AJ6"/>
    <mergeCell ref="F8:AJ8"/>
    <mergeCell ref="AK8:AK11"/>
    <mergeCell ref="AM12:AN12"/>
    <mergeCell ref="AM13:AN13"/>
    <mergeCell ref="AK1:AN1"/>
    <mergeCell ref="M2:P2"/>
    <mergeCell ref="Q2:R2"/>
    <mergeCell ref="S2:T2"/>
    <mergeCell ref="U2:V2"/>
    <mergeCell ref="AK2:AN2"/>
    <mergeCell ref="F9:L9"/>
    <mergeCell ref="M9:S9"/>
    <mergeCell ref="T9:Z9"/>
    <mergeCell ref="AA9:AG9"/>
    <mergeCell ref="AH9:AJ9"/>
    <mergeCell ref="AK5:AN5"/>
  </mergeCells>
  <phoneticPr fontId="3"/>
  <dataValidations count="5">
    <dataValidation type="list" allowBlank="1" showInputMessage="1" showErrorMessage="1" sqref="B12:B31" xr:uid="{00000000-0002-0000-1700-000000000000}">
      <formula1>INDIRECT($AK$1)</formula1>
    </dataValidation>
    <dataValidation type="list" allowBlank="1" showInputMessage="1" showErrorMessage="1" sqref="AK3:AN3" xr:uid="{00000000-0002-0000-1700-000001000000}">
      <formula1>"４週,歴月"</formula1>
    </dataValidation>
    <dataValidation type="list" allowBlank="1" showInputMessage="1" showErrorMessage="1" sqref="AL4:AN4 AK4" xr:uid="{00000000-0002-0000-1700-000002000000}">
      <formula1>"予定,実績"</formula1>
    </dataValidation>
    <dataValidation operator="greaterThanOrEqual" allowBlank="1" showInputMessage="1" showErrorMessage="1" sqref="I37 L37" xr:uid="{00000000-0002-0000-1700-000004000000}"/>
    <dataValidation type="list" allowBlank="1" showInputMessage="1" showErrorMessage="1" sqref="C12:C31" xr:uid="{00000000-0002-0000-1700-000005000000}">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N71"/>
  <sheetViews>
    <sheetView showGridLines="0" view="pageBreakPreview" zoomScale="70" zoomScaleNormal="100" zoomScaleSheetLayoutView="70" workbookViewId="0">
      <selection activeCell="AK5" sqref="AK5:AN5"/>
    </sheetView>
  </sheetViews>
  <sheetFormatPr defaultColWidth="8.19921875" defaultRowHeight="21" customHeight="1" x14ac:dyDescent="0.45"/>
  <cols>
    <col min="1" max="1" width="2.59765625" style="59" customWidth="1"/>
    <col min="2" max="2" width="14.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x14ac:dyDescent="0.45">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262" t="s">
        <v>267</v>
      </c>
      <c r="AL1" s="262"/>
      <c r="AM1" s="262"/>
      <c r="AN1" s="262"/>
    </row>
    <row r="2" spans="1:40" ht="18" customHeight="1" x14ac:dyDescent="0.45">
      <c r="A2" s="62"/>
      <c r="B2" s="63"/>
      <c r="C2" s="63"/>
      <c r="D2" s="63"/>
      <c r="E2" s="63"/>
      <c r="F2" s="63"/>
      <c r="G2" s="63"/>
      <c r="H2" s="63"/>
      <c r="I2" s="63"/>
      <c r="J2" s="63"/>
      <c r="K2" s="63"/>
      <c r="L2" s="63"/>
      <c r="M2" s="269">
        <v>2024</v>
      </c>
      <c r="N2" s="269"/>
      <c r="O2" s="269"/>
      <c r="P2" s="269"/>
      <c r="Q2" s="268" t="s">
        <v>150</v>
      </c>
      <c r="R2" s="268"/>
      <c r="S2" s="269">
        <v>5</v>
      </c>
      <c r="T2" s="269"/>
      <c r="U2" s="268" t="s">
        <v>151</v>
      </c>
      <c r="V2" s="268"/>
      <c r="W2" s="63"/>
      <c r="X2" s="63"/>
      <c r="Y2" s="63"/>
      <c r="Z2" s="62"/>
      <c r="AA2" s="62"/>
      <c r="AC2" s="81"/>
      <c r="AD2" s="63"/>
      <c r="AE2" s="63"/>
      <c r="AF2" s="63"/>
      <c r="AG2" s="63"/>
      <c r="AH2" s="63"/>
      <c r="AI2" s="81" t="s">
        <v>156</v>
      </c>
      <c r="AJ2" s="81"/>
      <c r="AK2" s="263"/>
      <c r="AL2" s="263"/>
      <c r="AM2" s="263"/>
      <c r="AN2" s="263"/>
    </row>
    <row r="3" spans="1:40" ht="18" customHeight="1" x14ac:dyDescent="0.45">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264"/>
      <c r="AL3" s="264"/>
      <c r="AM3" s="264"/>
      <c r="AN3" s="264"/>
    </row>
    <row r="4" spans="1:40" ht="18" customHeight="1" x14ac:dyDescent="0.45">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264"/>
      <c r="AL4" s="264"/>
      <c r="AM4" s="264"/>
      <c r="AN4" s="264"/>
    </row>
    <row r="5" spans="1:40" ht="18" customHeight="1" x14ac:dyDescent="0.45">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88"/>
      <c r="AD5" s="88"/>
      <c r="AE5" s="88"/>
      <c r="AF5" s="140"/>
      <c r="AG5" s="140"/>
      <c r="AH5" s="140"/>
      <c r="AI5" s="141" t="s">
        <v>330</v>
      </c>
      <c r="AJ5" s="81"/>
      <c r="AK5" s="264"/>
      <c r="AL5" s="264"/>
      <c r="AM5" s="264"/>
      <c r="AN5" s="264"/>
    </row>
    <row r="6" spans="1:40" ht="18" customHeight="1" x14ac:dyDescent="0.45">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89" t="s">
        <v>161</v>
      </c>
      <c r="AH6" s="301"/>
      <c r="AI6" s="301"/>
      <c r="AJ6" s="301"/>
      <c r="AK6" s="88" t="s">
        <v>157</v>
      </c>
      <c r="AL6" s="99"/>
      <c r="AM6" s="88" t="s">
        <v>158</v>
      </c>
      <c r="AN6" s="62"/>
    </row>
    <row r="7" spans="1:40" ht="9.9" customHeight="1" x14ac:dyDescent="0.45">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0" ht="15" customHeight="1" x14ac:dyDescent="0.45">
      <c r="A8" s="275" t="s">
        <v>153</v>
      </c>
      <c r="B8" s="267" t="s">
        <v>162</v>
      </c>
      <c r="C8" s="272" t="s">
        <v>163</v>
      </c>
      <c r="D8" s="267" t="s">
        <v>164</v>
      </c>
      <c r="E8" s="276" t="s">
        <v>165</v>
      </c>
      <c r="F8" s="271" t="s">
        <v>197</v>
      </c>
      <c r="G8" s="271"/>
      <c r="H8" s="271"/>
      <c r="I8" s="271"/>
      <c r="J8" s="271"/>
      <c r="K8" s="271"/>
      <c r="L8" s="271"/>
      <c r="M8" s="271"/>
      <c r="N8" s="271"/>
      <c r="O8" s="271"/>
      <c r="P8" s="271"/>
      <c r="Q8" s="271"/>
      <c r="R8" s="271"/>
      <c r="S8" s="271"/>
      <c r="T8" s="271"/>
      <c r="U8" s="271"/>
      <c r="V8" s="271"/>
      <c r="W8" s="271"/>
      <c r="X8" s="271"/>
      <c r="Y8" s="271"/>
      <c r="Z8" s="271"/>
      <c r="AA8" s="271"/>
      <c r="AB8" s="271"/>
      <c r="AC8" s="271"/>
      <c r="AD8" s="271"/>
      <c r="AE8" s="271"/>
      <c r="AF8" s="271"/>
      <c r="AG8" s="271"/>
      <c r="AH8" s="271"/>
      <c r="AI8" s="271"/>
      <c r="AJ8" s="271"/>
      <c r="AK8" s="265" t="s">
        <v>198</v>
      </c>
      <c r="AL8" s="266" t="s">
        <v>199</v>
      </c>
      <c r="AM8" s="261" t="s">
        <v>200</v>
      </c>
      <c r="AN8" s="261"/>
    </row>
    <row r="9" spans="1:40" ht="15" customHeight="1" x14ac:dyDescent="0.45">
      <c r="A9" s="275"/>
      <c r="B9" s="267"/>
      <c r="C9" s="273"/>
      <c r="D9" s="267"/>
      <c r="E9" s="276"/>
      <c r="F9" s="267" t="s">
        <v>104</v>
      </c>
      <c r="G9" s="267"/>
      <c r="H9" s="267"/>
      <c r="I9" s="267"/>
      <c r="J9" s="267"/>
      <c r="K9" s="267"/>
      <c r="L9" s="267"/>
      <c r="M9" s="267" t="s">
        <v>105</v>
      </c>
      <c r="N9" s="267"/>
      <c r="O9" s="267"/>
      <c r="P9" s="267"/>
      <c r="Q9" s="267"/>
      <c r="R9" s="267"/>
      <c r="S9" s="267"/>
      <c r="T9" s="267" t="s">
        <v>106</v>
      </c>
      <c r="U9" s="267"/>
      <c r="V9" s="267"/>
      <c r="W9" s="267"/>
      <c r="X9" s="267"/>
      <c r="Y9" s="267"/>
      <c r="Z9" s="267"/>
      <c r="AA9" s="267" t="s">
        <v>107</v>
      </c>
      <c r="AB9" s="267"/>
      <c r="AC9" s="267"/>
      <c r="AD9" s="267"/>
      <c r="AE9" s="267"/>
      <c r="AF9" s="267"/>
      <c r="AG9" s="267"/>
      <c r="AH9" s="267" t="s">
        <v>110</v>
      </c>
      <c r="AI9" s="267"/>
      <c r="AJ9" s="267"/>
      <c r="AK9" s="265"/>
      <c r="AL9" s="266"/>
      <c r="AM9" s="261"/>
      <c r="AN9" s="261"/>
    </row>
    <row r="10" spans="1:40" ht="15" customHeight="1" x14ac:dyDescent="0.45">
      <c r="A10" s="275"/>
      <c r="B10" s="267"/>
      <c r="C10" s="273"/>
      <c r="D10" s="267"/>
      <c r="E10" s="276"/>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265"/>
      <c r="AL10" s="266"/>
      <c r="AM10" s="261"/>
      <c r="AN10" s="261"/>
    </row>
    <row r="11" spans="1:40" ht="15" customHeight="1" x14ac:dyDescent="0.45">
      <c r="A11" s="275"/>
      <c r="B11" s="267"/>
      <c r="C11" s="274"/>
      <c r="D11" s="267"/>
      <c r="E11" s="276"/>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265"/>
      <c r="AL11" s="266"/>
      <c r="AM11" s="261"/>
      <c r="AN11" s="261"/>
    </row>
    <row r="12" spans="1:40" ht="18" customHeight="1" x14ac:dyDescent="0.45">
      <c r="A12" s="74">
        <v>1</v>
      </c>
      <c r="B12" s="103" t="s">
        <v>115</v>
      </c>
      <c r="C12" s="83" t="s">
        <v>190</v>
      </c>
      <c r="D12" s="104"/>
      <c r="E12" s="105" t="s">
        <v>190</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279"/>
      <c r="AN12" s="279"/>
    </row>
    <row r="13" spans="1:40" ht="18" customHeight="1" x14ac:dyDescent="0.45">
      <c r="A13" s="74">
        <v>2</v>
      </c>
      <c r="B13" s="103" t="s">
        <v>115</v>
      </c>
      <c r="C13" s="83" t="s">
        <v>191</v>
      </c>
      <c r="D13" s="104"/>
      <c r="E13" s="105" t="s">
        <v>191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279"/>
      <c r="AN13" s="279"/>
    </row>
    <row r="14" spans="1:40" ht="18" customHeight="1" x14ac:dyDescent="0.45">
      <c r="A14" s="74">
        <v>3</v>
      </c>
      <c r="B14" s="103" t="s">
        <v>115</v>
      </c>
      <c r="C14" s="83" t="s">
        <v>192</v>
      </c>
      <c r="D14" s="104"/>
      <c r="E14" s="105" t="s">
        <v>192</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279"/>
      <c r="AN14" s="279"/>
    </row>
    <row r="15" spans="1:40" ht="18" customHeight="1" x14ac:dyDescent="0.45">
      <c r="A15" s="74">
        <v>4</v>
      </c>
      <c r="B15" s="103" t="s">
        <v>115</v>
      </c>
      <c r="C15" s="83" t="s">
        <v>193</v>
      </c>
      <c r="D15" s="104"/>
      <c r="E15" s="105" t="s">
        <v>193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79"/>
      <c r="AN15" s="279"/>
    </row>
    <row r="16" spans="1:40" ht="18" customHeight="1" x14ac:dyDescent="0.45">
      <c r="A16" s="74">
        <v>5</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79"/>
      <c r="AN16" s="279"/>
    </row>
    <row r="17" spans="1:40" ht="18" customHeight="1" x14ac:dyDescent="0.45">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79"/>
      <c r="AN17" s="279"/>
    </row>
    <row r="18" spans="1:40" ht="18" customHeight="1" x14ac:dyDescent="0.45">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79"/>
      <c r="AN18" s="279"/>
    </row>
    <row r="19" spans="1:40" ht="18" customHeight="1" x14ac:dyDescent="0.45">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79"/>
      <c r="AN19" s="279"/>
    </row>
    <row r="20" spans="1:40" ht="18" customHeight="1" x14ac:dyDescent="0.45">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79"/>
      <c r="AN20" s="279"/>
    </row>
    <row r="21" spans="1:40" ht="18" customHeight="1" x14ac:dyDescent="0.45">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79"/>
      <c r="AN21" s="279"/>
    </row>
    <row r="22" spans="1:40" ht="18" customHeight="1" x14ac:dyDescent="0.45">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79"/>
      <c r="AN22" s="279"/>
    </row>
    <row r="23" spans="1:40" ht="18" customHeight="1" x14ac:dyDescent="0.45">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79"/>
      <c r="AN23" s="279"/>
    </row>
    <row r="24" spans="1:40" ht="18" customHeight="1" x14ac:dyDescent="0.45">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79"/>
      <c r="AN24" s="279"/>
    </row>
    <row r="25" spans="1:40" ht="18" customHeight="1" x14ac:dyDescent="0.45">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79"/>
      <c r="AN25" s="279"/>
    </row>
    <row r="26" spans="1:40" ht="18" customHeight="1" x14ac:dyDescent="0.45">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79"/>
      <c r="AN26" s="279"/>
    </row>
    <row r="27" spans="1:40" ht="18" customHeight="1" x14ac:dyDescent="0.45">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79"/>
      <c r="AN27" s="279"/>
    </row>
    <row r="28" spans="1:40" ht="18" customHeight="1" x14ac:dyDescent="0.45">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79"/>
      <c r="AN28" s="279"/>
    </row>
    <row r="29" spans="1:40" ht="18" customHeight="1" x14ac:dyDescent="0.45">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79"/>
      <c r="AN29" s="279"/>
    </row>
    <row r="30" spans="1:40" ht="18" customHeight="1" x14ac:dyDescent="0.45">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79"/>
      <c r="AN30" s="279"/>
    </row>
    <row r="31" spans="1:40" ht="18" customHeight="1" x14ac:dyDescent="0.45">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279"/>
      <c r="AN31" s="279"/>
    </row>
    <row r="32" spans="1:40" ht="18" customHeight="1" x14ac:dyDescent="0.45">
      <c r="A32" s="276" t="s">
        <v>94</v>
      </c>
      <c r="B32" s="277"/>
      <c r="C32" s="277"/>
      <c r="D32" s="277"/>
      <c r="E32" s="277"/>
      <c r="F32" s="72">
        <f>+SUM(F12:F31)</f>
        <v>0</v>
      </c>
      <c r="G32" s="72">
        <f t="shared" ref="G32:AJ32" si="2">+SUM(G12:G31)</f>
        <v>0</v>
      </c>
      <c r="H32" s="72">
        <f t="shared" si="2"/>
        <v>0</v>
      </c>
      <c r="I32" s="72">
        <f t="shared" si="2"/>
        <v>0</v>
      </c>
      <c r="J32" s="72">
        <f t="shared" si="2"/>
        <v>0</v>
      </c>
      <c r="K32" s="72">
        <f t="shared" si="2"/>
        <v>0</v>
      </c>
      <c r="L32" s="72">
        <f t="shared" si="2"/>
        <v>0</v>
      </c>
      <c r="M32" s="72">
        <f t="shared" si="2"/>
        <v>0</v>
      </c>
      <c r="N32" s="72">
        <f t="shared" si="2"/>
        <v>0</v>
      </c>
      <c r="O32" s="72">
        <f t="shared" si="2"/>
        <v>0</v>
      </c>
      <c r="P32" s="72">
        <f t="shared" si="2"/>
        <v>0</v>
      </c>
      <c r="Q32" s="72">
        <f t="shared" si="2"/>
        <v>0</v>
      </c>
      <c r="R32" s="72">
        <f t="shared" si="2"/>
        <v>0</v>
      </c>
      <c r="S32" s="72">
        <f t="shared" si="2"/>
        <v>0</v>
      </c>
      <c r="T32" s="72">
        <f t="shared" si="2"/>
        <v>0</v>
      </c>
      <c r="U32" s="72">
        <f t="shared" si="2"/>
        <v>0</v>
      </c>
      <c r="V32" s="72">
        <f t="shared" si="2"/>
        <v>0</v>
      </c>
      <c r="W32" s="72">
        <f t="shared" si="2"/>
        <v>0</v>
      </c>
      <c r="X32" s="72">
        <f t="shared" si="2"/>
        <v>0</v>
      </c>
      <c r="Y32" s="72">
        <f t="shared" si="2"/>
        <v>0</v>
      </c>
      <c r="Z32" s="72">
        <f t="shared" si="2"/>
        <v>0</v>
      </c>
      <c r="AA32" s="72">
        <f t="shared" si="2"/>
        <v>0</v>
      </c>
      <c r="AB32" s="72">
        <f t="shared" si="2"/>
        <v>0</v>
      </c>
      <c r="AC32" s="72">
        <f t="shared" si="2"/>
        <v>0</v>
      </c>
      <c r="AD32" s="72">
        <f t="shared" si="2"/>
        <v>0</v>
      </c>
      <c r="AE32" s="72">
        <f t="shared" si="2"/>
        <v>0</v>
      </c>
      <c r="AF32" s="72">
        <f t="shared" si="2"/>
        <v>0</v>
      </c>
      <c r="AG32" s="72">
        <f t="shared" si="2"/>
        <v>0</v>
      </c>
      <c r="AH32" s="72">
        <f t="shared" si="2"/>
        <v>0</v>
      </c>
      <c r="AI32" s="72">
        <f t="shared" si="2"/>
        <v>0</v>
      </c>
      <c r="AJ32" s="72">
        <f t="shared" si="2"/>
        <v>0</v>
      </c>
      <c r="AK32" s="70">
        <f t="shared" si="1"/>
        <v>0</v>
      </c>
      <c r="AL32" s="71">
        <f t="shared" si="0"/>
        <v>0</v>
      </c>
      <c r="AM32" s="275"/>
      <c r="AN32" s="275"/>
    </row>
    <row r="33" spans="1:40" ht="18" customHeight="1" x14ac:dyDescent="0.45">
      <c r="A33" s="277" t="s">
        <v>96</v>
      </c>
      <c r="B33" s="277"/>
      <c r="C33" s="277"/>
      <c r="D33" s="277"/>
      <c r="E33" s="278"/>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275"/>
      <c r="AN33" s="275"/>
    </row>
    <row r="34" spans="1:40" ht="15" customHeight="1" x14ac:dyDescent="0.45">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x14ac:dyDescent="0.45">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x14ac:dyDescent="0.45">
      <c r="A36" s="68" t="s">
        <v>214</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4.9" customHeight="1" x14ac:dyDescent="0.45">
      <c r="A37" s="62"/>
      <c r="B37" s="67"/>
      <c r="C37" s="309" t="str">
        <f>IF(VLOOKUP($AK$1,選択肢!$A$1:$J$31,C42,FALSE)=0,"-",VLOOKUP($AK$1,選択肢!$A$1:$J$31,C42,FALSE))</f>
        <v>管理者</v>
      </c>
      <c r="D37" s="310"/>
      <c r="E37" s="316" t="str">
        <f>IF(VLOOKUP($AK$1,選択肢!$A$1:$J$31,E42,FALSE)=0,"-",VLOOKUP($AK$1,選択肢!$A$1:$J$31,E42,FALSE))</f>
        <v>児童発達支援管理責任者</v>
      </c>
      <c r="F37" s="316"/>
      <c r="G37" s="316"/>
      <c r="H37" s="316"/>
      <c r="I37" s="309" t="str">
        <f>IF(VLOOKUP($AK$1,選択肢!$A$1:$J$31,I42,FALSE)=0,"-",VLOOKUP($AK$1,選択肢!$A$1:$J$31,I42,FALSE))</f>
        <v>嘱託医</v>
      </c>
      <c r="J37" s="310"/>
      <c r="K37" s="310"/>
      <c r="L37" s="310"/>
      <c r="M37" s="310"/>
      <c r="N37" s="317"/>
      <c r="O37" s="309" t="str">
        <f>IF(VLOOKUP($AK$1,選択肢!$A$1:$J$31,O42,FALSE)=0,"-",VLOOKUP($AK$1,選択肢!$A$1:$J$31,O42,FALSE))</f>
        <v>看護職員</v>
      </c>
      <c r="P37" s="310"/>
      <c r="Q37" s="310"/>
      <c r="R37" s="310"/>
      <c r="S37" s="310"/>
      <c r="T37" s="317"/>
      <c r="U37" s="309" t="str">
        <f>IF(VLOOKUP($AK$1,選択肢!$A$1:$J$31,U42,FALSE)=0,"-",VLOOKUP($AK$1,選択肢!$A$1:$J$31,U42,FALSE))</f>
        <v>児童指導員</v>
      </c>
      <c r="V37" s="310"/>
      <c r="W37" s="310"/>
      <c r="X37" s="310"/>
      <c r="Y37" s="310"/>
      <c r="Z37" s="317"/>
      <c r="AA37" s="309" t="str">
        <f>IF(VLOOKUP($AK$1,選択肢!$A$1:$J$31,AA42,FALSE)=0,"-",VLOOKUP($AK$1,選択肢!$A$1:$J$31,AA42,FALSE))</f>
        <v>保育士</v>
      </c>
      <c r="AB37" s="310"/>
      <c r="AC37" s="310"/>
      <c r="AD37" s="310"/>
      <c r="AE37" s="310"/>
      <c r="AF37" s="317"/>
      <c r="AG37" s="316" t="str">
        <f>IF(VLOOKUP($AK$1,選択肢!$A$1:$J$31,AG42,FALSE)=0,"-",VLOOKUP($AK$1,選択肢!$A$1:$J$31,AG42,FALSE))</f>
        <v>機能訓練担当職員</v>
      </c>
      <c r="AH37" s="316"/>
      <c r="AI37" s="316"/>
      <c r="AJ37" s="316"/>
      <c r="AK37" s="316"/>
      <c r="AL37" s="316" t="str">
        <f>IF(VLOOKUP($AK$1,選択肢!$A$1:$J$31,AL42,FALSE)=0,"-",VLOOKUP($AK$1,選択肢!$A$1:$J$31,AL42,FALSE))</f>
        <v>その他職員</v>
      </c>
      <c r="AM37" s="316"/>
      <c r="AN37" s="62"/>
    </row>
    <row r="38" spans="1:40" ht="18" customHeight="1" x14ac:dyDescent="0.45">
      <c r="A38" s="62"/>
      <c r="B38" s="67"/>
      <c r="C38" s="102" t="s">
        <v>56</v>
      </c>
      <c r="D38" s="102" t="s">
        <v>57</v>
      </c>
      <c r="E38" s="101" t="s">
        <v>56</v>
      </c>
      <c r="F38" s="315" t="s">
        <v>57</v>
      </c>
      <c r="G38" s="315"/>
      <c r="H38" s="315"/>
      <c r="I38" s="312" t="s">
        <v>56</v>
      </c>
      <c r="J38" s="313"/>
      <c r="K38" s="314"/>
      <c r="L38" s="312" t="s">
        <v>57</v>
      </c>
      <c r="M38" s="313"/>
      <c r="N38" s="314"/>
      <c r="O38" s="312" t="s">
        <v>56</v>
      </c>
      <c r="P38" s="313"/>
      <c r="Q38" s="314"/>
      <c r="R38" s="312" t="s">
        <v>57</v>
      </c>
      <c r="S38" s="313"/>
      <c r="T38" s="314"/>
      <c r="U38" s="312" t="s">
        <v>56</v>
      </c>
      <c r="V38" s="313"/>
      <c r="W38" s="314"/>
      <c r="X38" s="312" t="s">
        <v>57</v>
      </c>
      <c r="Y38" s="313"/>
      <c r="Z38" s="314"/>
      <c r="AA38" s="312" t="s">
        <v>56</v>
      </c>
      <c r="AB38" s="313"/>
      <c r="AC38" s="314"/>
      <c r="AD38" s="312" t="s">
        <v>57</v>
      </c>
      <c r="AE38" s="313"/>
      <c r="AF38" s="314"/>
      <c r="AG38" s="312" t="s">
        <v>56</v>
      </c>
      <c r="AH38" s="313"/>
      <c r="AI38" s="314"/>
      <c r="AJ38" s="312" t="s">
        <v>57</v>
      </c>
      <c r="AK38" s="314"/>
      <c r="AL38" s="101" t="s">
        <v>19</v>
      </c>
      <c r="AM38" s="101" t="s">
        <v>18</v>
      </c>
      <c r="AN38" s="62"/>
    </row>
    <row r="39" spans="1:40" ht="18" customHeight="1" x14ac:dyDescent="0.45">
      <c r="A39" s="62"/>
      <c r="B39" s="75" t="s">
        <v>108</v>
      </c>
      <c r="C39" s="101">
        <f>COUNTIFS($B$12:$B$31,C$37,$C$12:$C$31,"A",$E$12:$E$31,"*")</f>
        <v>0</v>
      </c>
      <c r="D39" s="101">
        <f>COUNTIFS($B$12:$B$31,C$37,$C$12:$C$31,"B",$E$12:$E$31,"*")</f>
        <v>0</v>
      </c>
      <c r="E39" s="101">
        <f>COUNTIFS($B$12:$B$31,E$37,$C$12:$C$31,"A",$E$12:$E$31,"*")</f>
        <v>0</v>
      </c>
      <c r="F39" s="312">
        <f>COUNTIFS($B$12:$B$31,E$37,$C$12:$C$31,"B",$E$12:$E$31,"*")</f>
        <v>0</v>
      </c>
      <c r="G39" s="313"/>
      <c r="H39" s="314"/>
      <c r="I39" s="312">
        <f>COUNTIFS($B$12:$B$31,I$37,$C$12:$C$31,"A",$E$12:$E$31,"*")</f>
        <v>0</v>
      </c>
      <c r="J39" s="313"/>
      <c r="K39" s="314"/>
      <c r="L39" s="312">
        <f>COUNTIFS($B$12:$B$31,I$37,$C$12:$C$31,"B",$E$12:$E$31,"*")</f>
        <v>0</v>
      </c>
      <c r="M39" s="313"/>
      <c r="N39" s="314"/>
      <c r="O39" s="312">
        <f>COUNTIFS($B$12:$B$31,O$37,$C$12:$C$31,"A",$E$12:$E$31,"*")</f>
        <v>0</v>
      </c>
      <c r="P39" s="313"/>
      <c r="Q39" s="314"/>
      <c r="R39" s="312">
        <f>COUNTIFS($B$12:$B$31,O$37,$C$12:$C$31,"B",$E$12:$E$31,"*")</f>
        <v>0</v>
      </c>
      <c r="S39" s="313"/>
      <c r="T39" s="314"/>
      <c r="U39" s="312">
        <f>COUNTIFS($B$12:$B$31,U$37,$C$12:$C$31,"A",$E$12:$E$31,"*")</f>
        <v>0</v>
      </c>
      <c r="V39" s="313"/>
      <c r="W39" s="314"/>
      <c r="X39" s="312">
        <f>COUNTIFS($B$12:$B$31,U$37,$C$12:$C$31,"B",$E$12:$E$31,"*")</f>
        <v>0</v>
      </c>
      <c r="Y39" s="313"/>
      <c r="Z39" s="314"/>
      <c r="AA39" s="312">
        <f>COUNTIFS($B$12:$B$31,AA$37,$C$12:$C$31,"A",$E$12:$E$31,"*")</f>
        <v>0</v>
      </c>
      <c r="AB39" s="313"/>
      <c r="AC39" s="314"/>
      <c r="AD39" s="312">
        <f>COUNTIFS($B$12:$B$31,AA$37,$C$12:$C$31,"B",$E$12:$E$31,"*")</f>
        <v>0</v>
      </c>
      <c r="AE39" s="313"/>
      <c r="AF39" s="314"/>
      <c r="AG39" s="312">
        <f>COUNTIFS($B$12:$B$31,AG$37,$C$12:$C$31,"A",$E$12:$E$31,"*")</f>
        <v>0</v>
      </c>
      <c r="AH39" s="313"/>
      <c r="AI39" s="314"/>
      <c r="AJ39" s="312">
        <f>COUNTIFS($B$12:$B$31,AG$37,$C$12:$C$31,"B",$E$12:$E$31,"*")</f>
        <v>0</v>
      </c>
      <c r="AK39" s="314"/>
      <c r="AL39" s="101">
        <f>COUNTIFS($B$12:$B$31,AL$37,$C$12:$C$31,"A",$E$12:$E$31,"*")</f>
        <v>0</v>
      </c>
      <c r="AM39" s="101">
        <f>COUNTIFS($B$12:$B$31,AL$37,$C$12:$C$31,"B",$E$12:$E$31,"*")</f>
        <v>0</v>
      </c>
      <c r="AN39" s="62"/>
    </row>
    <row r="40" spans="1:40" ht="18" customHeight="1" x14ac:dyDescent="0.45">
      <c r="A40" s="62"/>
      <c r="B40" s="82" t="s">
        <v>109</v>
      </c>
      <c r="C40" s="101">
        <f>COUNTIFS($B$12:$B$31,C$37,$C$12:$C$31,"C",$E$12:$E$31,"*")</f>
        <v>0</v>
      </c>
      <c r="D40" s="101">
        <f>COUNTIFS($B$12:$B$31,C$37,$C$12:$C$31,"D",$E$12:$E$31,"*")</f>
        <v>0</v>
      </c>
      <c r="E40" s="101">
        <f>COUNTIFS($B$12:$B$31,E$37,$C$12:$C$31,"C",$E$12:$E$31,"*")</f>
        <v>0</v>
      </c>
      <c r="F40" s="312">
        <f>COUNTIFS($B$12:$B$31,E$37,$C$12:$C$31,"D",$E$12:$E$31,"*")</f>
        <v>0</v>
      </c>
      <c r="G40" s="313"/>
      <c r="H40" s="314"/>
      <c r="I40" s="312">
        <f>COUNTIFS($B$12:$B$31,I$37,$C$12:$C$31,"C",$E$12:$E$31,"*")</f>
        <v>0</v>
      </c>
      <c r="J40" s="313"/>
      <c r="K40" s="314"/>
      <c r="L40" s="312">
        <f>COUNTIFS($B$12:$B$31,I$37,$C$12:$C$31,"D",$E$12:$E$31,"*")</f>
        <v>0</v>
      </c>
      <c r="M40" s="313"/>
      <c r="N40" s="314"/>
      <c r="O40" s="312">
        <f>COUNTIFS($B$12:$B$31,O$37,$C$12:$C$31,"C",$E$12:$E$31,"*")</f>
        <v>0</v>
      </c>
      <c r="P40" s="313"/>
      <c r="Q40" s="314"/>
      <c r="R40" s="312">
        <f>COUNTIFS($B$12:$B$31,O$37,$C$12:$C$31,"D",$E$12:$E$31,"*")</f>
        <v>0</v>
      </c>
      <c r="S40" s="313"/>
      <c r="T40" s="314"/>
      <c r="U40" s="312">
        <f>COUNTIFS($B$12:$B$31,U$37,$C$12:$C$31,"C",$E$12:$E$31,"*")</f>
        <v>0</v>
      </c>
      <c r="V40" s="313"/>
      <c r="W40" s="314"/>
      <c r="X40" s="312">
        <f>COUNTIFS($B$12:$B$31,U$37,$C$12:$C$31,"D",$E$12:$E$31,"*")</f>
        <v>0</v>
      </c>
      <c r="Y40" s="313"/>
      <c r="Z40" s="314"/>
      <c r="AA40" s="312">
        <f>COUNTIFS($B$12:$B$31,AA$37,$C$12:$C$31,"C",$E$12:$E$31,"*")</f>
        <v>0</v>
      </c>
      <c r="AB40" s="313"/>
      <c r="AC40" s="314"/>
      <c r="AD40" s="312">
        <f>COUNTIFS($B$12:$B$31,AA$37,$C$12:$C$31,"D",$E$12:$E$31,"*")</f>
        <v>0</v>
      </c>
      <c r="AE40" s="313"/>
      <c r="AF40" s="314"/>
      <c r="AG40" s="312">
        <f>COUNTIFS($B$12:$B$31,AG$37,$C$12:$C$31,"C",$E$12:$E$31,"*")</f>
        <v>0</v>
      </c>
      <c r="AH40" s="313"/>
      <c r="AI40" s="314"/>
      <c r="AJ40" s="312">
        <f>COUNTIFS($B$12:$B$31,AG$37,$C$12:$C$31,"D",$E$12:$E$31,"*")</f>
        <v>0</v>
      </c>
      <c r="AK40" s="314"/>
      <c r="AL40" s="101">
        <f>COUNTIFS($B$12:$B$31,AL$37,$C$12:$C$31,"C",$E$12:$E$31,"*")</f>
        <v>0</v>
      </c>
      <c r="AM40" s="101">
        <f>COUNTIFS($B$12:$B$31,AL$37,$C$12:$C$31,"D",$E$12:$E$31,"*")</f>
        <v>0</v>
      </c>
      <c r="AN40" s="62"/>
    </row>
    <row r="41" spans="1:40" ht="24.9" customHeight="1" x14ac:dyDescent="0.45">
      <c r="A41" s="62"/>
      <c r="B41" s="82" t="s">
        <v>201</v>
      </c>
      <c r="C41" s="309" t="str">
        <f>IF($AK$3="４週",SUMIFS($AK$12:$AK$31,$B$12:$B$31,C37)/4/$AH$6,IF($AK$3="歴月",SUMIFS($AK$12:$AK$31,$B$12:$B$31,C37)/$AL$6,"記載する期間を選択してください"))</f>
        <v>記載する期間を選択してください</v>
      </c>
      <c r="D41" s="317"/>
      <c r="E41" s="309" t="str">
        <f>IF($AK$3="４週",SUMIFS($AK$12:$AK$31,$B$12:$B$31,E37)/4/$AH$6,IF($AK$3="歴月",SUMIFS($AK$12:$AK$31,$B$12:$B$31,E37)/$AL$6,"記載する期間を選択してください"))</f>
        <v>記載する期間を選択してください</v>
      </c>
      <c r="F41" s="310"/>
      <c r="G41" s="310"/>
      <c r="H41" s="317"/>
      <c r="I41" s="309" t="str">
        <f>IF($AK$3="４週",SUMIFS($AK$12:$AK$31,$B$12:$B$31,I37)/4/$AH$6,IF($AK$3="歴月",SUMIFS($AK$12:$AK$31,$B$12:$B$31,I37)/$AL$6,"記載する期間を選択してください"))</f>
        <v>記載する期間を選択してください</v>
      </c>
      <c r="J41" s="310"/>
      <c r="K41" s="310"/>
      <c r="L41" s="310"/>
      <c r="M41" s="310"/>
      <c r="N41" s="317"/>
      <c r="O41" s="309" t="str">
        <f>IF($AK$3="４週",SUMIFS($AK$12:$AK$31,$B$12:$B$31,O37)/4/$AH$6,IF($AK$3="歴月",SUMIFS($AK$12:$AK$31,$B$12:$B$31,O37)/$AL$6,"記載する期間を選択してください"))</f>
        <v>記載する期間を選択してください</v>
      </c>
      <c r="P41" s="310"/>
      <c r="Q41" s="310"/>
      <c r="R41" s="310"/>
      <c r="S41" s="310"/>
      <c r="T41" s="317"/>
      <c r="U41" s="309" t="str">
        <f>IF($AK$3="４週",SUMIFS($AK$12:$AK$31,$B$12:$B$31,U37)/4/$AH$6,IF($AK$3="歴月",SUMIFS($AK$12:$AK$31,$B$12:$B$31,U37)/$AL$6,"記載する期間を選択してください"))</f>
        <v>記載する期間を選択してください</v>
      </c>
      <c r="V41" s="310"/>
      <c r="W41" s="310"/>
      <c r="X41" s="310"/>
      <c r="Y41" s="310"/>
      <c r="Z41" s="317"/>
      <c r="AA41" s="309" t="str">
        <f>IF($AK$3="４週",SUMIFS($AK$12:$AK$31,$B$12:$B$31,AA37)/4/$AH$6,IF($AK$3="歴月",SUMIFS($AK$12:$AK$31,$B$12:$B$31,AA37)/$AL$6,"記載する期間を選択してください"))</f>
        <v>記載する期間を選択してください</v>
      </c>
      <c r="AB41" s="310"/>
      <c r="AC41" s="310"/>
      <c r="AD41" s="310"/>
      <c r="AE41" s="310"/>
      <c r="AF41" s="317"/>
      <c r="AG41" s="309" t="str">
        <f>IF($AK$3="４週",SUMIFS($AK$12:$AK$31,$B$12:$B$31,AG37)/4/$AH$6,IF($AK$3="歴月",SUMIFS($AK$12:$AK$31,$B$12:$B$31,AG37)/$AL$6,"記載する期間を選択してください"))</f>
        <v>記載する期間を選択してください</v>
      </c>
      <c r="AH41" s="310"/>
      <c r="AI41" s="310"/>
      <c r="AJ41" s="310"/>
      <c r="AK41" s="317"/>
      <c r="AL41" s="309" t="str">
        <f>IF($AK$3="４週",SUMIFS($AK$12:$AK$31,$B$12:$B$31,AL37)/4/$AH$6,IF($AK$3="歴月",SUMIFS($AK$12:$AK$31,$B$12:$B$31,AL37)/$AL$6,"記載する期間を選択してください"))</f>
        <v>記載する期間を選択してください</v>
      </c>
      <c r="AM41" s="317"/>
      <c r="AN41" s="62"/>
    </row>
    <row r="42" spans="1:40" ht="5.0999999999999996" customHeight="1" x14ac:dyDescent="0.45">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100"/>
      <c r="AN42" s="62"/>
    </row>
    <row r="43" spans="1:40" ht="15" customHeight="1" x14ac:dyDescent="0.45">
      <c r="A43" s="60" t="s">
        <v>166</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x14ac:dyDescent="0.45">
      <c r="A44" s="60" t="s">
        <v>167</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x14ac:dyDescent="0.45">
      <c r="A45" s="60" t="s">
        <v>217</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x14ac:dyDescent="0.45">
      <c r="A46" s="86" t="s">
        <v>332</v>
      </c>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x14ac:dyDescent="0.45">
      <c r="A47" s="60" t="s">
        <v>168</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s="60" customFormat="1" ht="15" customHeight="1" x14ac:dyDescent="0.45">
      <c r="A48" s="60" t="s">
        <v>169</v>
      </c>
      <c r="B48" s="86"/>
      <c r="C48" s="86"/>
      <c r="D48" s="86"/>
      <c r="E48" s="86"/>
      <c r="F48" s="86"/>
      <c r="G48" s="86"/>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row>
    <row r="49" spans="1:7" ht="15" customHeight="1" x14ac:dyDescent="0.45">
      <c r="A49" s="60" t="s">
        <v>170</v>
      </c>
      <c r="B49" s="94"/>
      <c r="C49" s="60"/>
      <c r="D49" s="60"/>
      <c r="E49" s="60"/>
      <c r="F49" s="60"/>
      <c r="G49" s="60"/>
    </row>
    <row r="50" spans="1:7" ht="15" customHeight="1" x14ac:dyDescent="0.45">
      <c r="A50" s="60" t="s">
        <v>171</v>
      </c>
      <c r="B50" s="94"/>
      <c r="C50" s="60"/>
      <c r="D50" s="60"/>
      <c r="E50" s="60"/>
      <c r="F50" s="60"/>
      <c r="G50" s="60"/>
    </row>
    <row r="51" spans="1:7" ht="15" customHeight="1" x14ac:dyDescent="0.45">
      <c r="A51" s="60"/>
      <c r="B51" s="75" t="s">
        <v>172</v>
      </c>
      <c r="C51" s="267" t="s">
        <v>173</v>
      </c>
      <c r="D51" s="267"/>
      <c r="E51" s="267"/>
      <c r="F51" s="60"/>
      <c r="G51" s="60"/>
    </row>
    <row r="52" spans="1:7" ht="15" customHeight="1" x14ac:dyDescent="0.45">
      <c r="A52" s="60"/>
      <c r="B52" s="97" t="s">
        <v>190</v>
      </c>
      <c r="C52" s="280" t="s">
        <v>174</v>
      </c>
      <c r="D52" s="280"/>
      <c r="E52" s="280"/>
      <c r="F52" s="60"/>
      <c r="G52" s="60"/>
    </row>
    <row r="53" spans="1:7" ht="15" customHeight="1" x14ac:dyDescent="0.45">
      <c r="A53" s="60"/>
      <c r="B53" s="97" t="s">
        <v>191</v>
      </c>
      <c r="C53" s="280" t="s">
        <v>175</v>
      </c>
      <c r="D53" s="280"/>
      <c r="E53" s="280"/>
      <c r="F53" s="60"/>
      <c r="G53" s="60"/>
    </row>
    <row r="54" spans="1:7" ht="15" customHeight="1" x14ac:dyDescent="0.45">
      <c r="A54" s="60"/>
      <c r="B54" s="97" t="s">
        <v>192</v>
      </c>
      <c r="C54" s="280" t="s">
        <v>176</v>
      </c>
      <c r="D54" s="280"/>
      <c r="E54" s="280"/>
      <c r="F54" s="60"/>
      <c r="G54" s="60"/>
    </row>
    <row r="55" spans="1:7" ht="15" customHeight="1" x14ac:dyDescent="0.45">
      <c r="A55" s="60"/>
      <c r="B55" s="97" t="s">
        <v>193</v>
      </c>
      <c r="C55" s="280" t="s">
        <v>177</v>
      </c>
      <c r="D55" s="280"/>
      <c r="E55" s="280"/>
      <c r="F55" s="60"/>
      <c r="G55" s="60"/>
    </row>
    <row r="56" spans="1:7" ht="15" customHeight="1" x14ac:dyDescent="0.45">
      <c r="A56" s="60"/>
      <c r="B56" s="60" t="s">
        <v>178</v>
      </c>
      <c r="C56" s="60"/>
      <c r="D56" s="60"/>
      <c r="E56" s="60"/>
      <c r="F56" s="60"/>
      <c r="G56" s="60"/>
    </row>
    <row r="57" spans="1:7" ht="15" customHeight="1" x14ac:dyDescent="0.45">
      <c r="A57" s="60"/>
      <c r="B57" s="60" t="s">
        <v>195</v>
      </c>
      <c r="C57" s="60"/>
      <c r="D57" s="60"/>
      <c r="E57" s="60"/>
      <c r="F57" s="60"/>
      <c r="G57" s="60"/>
    </row>
    <row r="58" spans="1:7" ht="15" customHeight="1" x14ac:dyDescent="0.45">
      <c r="A58" s="60"/>
      <c r="B58" s="60" t="s">
        <v>179</v>
      </c>
      <c r="C58" s="60"/>
      <c r="D58" s="60"/>
      <c r="E58" s="60"/>
      <c r="F58" s="60"/>
      <c r="G58" s="60"/>
    </row>
    <row r="59" spans="1:7" ht="15" customHeight="1" x14ac:dyDescent="0.45">
      <c r="A59" s="60" t="s">
        <v>180</v>
      </c>
      <c r="B59" s="94"/>
      <c r="C59" s="60"/>
      <c r="D59" s="60"/>
      <c r="E59" s="60"/>
      <c r="F59" s="60"/>
      <c r="G59" s="60"/>
    </row>
    <row r="60" spans="1:7" ht="15" customHeight="1" x14ac:dyDescent="0.45">
      <c r="A60" s="60" t="s">
        <v>335</v>
      </c>
      <c r="B60" s="94"/>
      <c r="C60" s="60"/>
      <c r="D60" s="60"/>
      <c r="E60" s="60"/>
      <c r="F60" s="60"/>
      <c r="G60" s="60"/>
    </row>
    <row r="61" spans="1:7" ht="15" customHeight="1" x14ac:dyDescent="0.45">
      <c r="A61" s="60" t="s">
        <v>196</v>
      </c>
      <c r="B61" s="94"/>
      <c r="C61" s="60"/>
      <c r="D61" s="60"/>
      <c r="E61" s="60"/>
      <c r="F61" s="60"/>
      <c r="G61" s="60"/>
    </row>
    <row r="62" spans="1:7" ht="15" customHeight="1" x14ac:dyDescent="0.45">
      <c r="A62" s="60" t="s">
        <v>182</v>
      </c>
      <c r="B62" s="94"/>
      <c r="C62" s="60"/>
      <c r="D62" s="60"/>
      <c r="E62" s="60"/>
      <c r="F62" s="60"/>
      <c r="G62" s="60"/>
    </row>
    <row r="63" spans="1:7" ht="15" customHeight="1" x14ac:dyDescent="0.45">
      <c r="A63" s="60" t="s">
        <v>316</v>
      </c>
      <c r="B63" s="94"/>
      <c r="C63" s="60"/>
      <c r="D63" s="60"/>
      <c r="E63" s="60"/>
      <c r="F63" s="60"/>
      <c r="G63" s="60"/>
    </row>
    <row r="64" spans="1:7" ht="15" customHeight="1" x14ac:dyDescent="0.45">
      <c r="A64" s="60" t="s">
        <v>183</v>
      </c>
      <c r="B64" s="94"/>
      <c r="C64" s="60"/>
      <c r="D64" s="60"/>
      <c r="E64" s="60"/>
      <c r="F64" s="60"/>
      <c r="G64" s="60"/>
    </row>
    <row r="65" spans="1:7" ht="15" customHeight="1" x14ac:dyDescent="0.45">
      <c r="A65" s="60" t="s">
        <v>184</v>
      </c>
      <c r="B65" s="94"/>
      <c r="C65" s="60"/>
      <c r="D65" s="60"/>
      <c r="E65" s="60"/>
      <c r="F65" s="60"/>
      <c r="G65" s="60"/>
    </row>
    <row r="66" spans="1:7" ht="15" customHeight="1" x14ac:dyDescent="0.45">
      <c r="A66" s="60" t="s">
        <v>185</v>
      </c>
      <c r="B66" s="94"/>
      <c r="C66" s="60"/>
      <c r="D66" s="60"/>
      <c r="E66" s="60"/>
      <c r="F66" s="60"/>
      <c r="G66" s="60"/>
    </row>
    <row r="67" spans="1:7" ht="15" customHeight="1" x14ac:dyDescent="0.45">
      <c r="A67" s="60" t="s">
        <v>186</v>
      </c>
      <c r="B67" s="94"/>
      <c r="C67" s="60"/>
      <c r="D67" s="60"/>
      <c r="E67" s="60"/>
      <c r="F67" s="60"/>
      <c r="G67" s="60"/>
    </row>
    <row r="68" spans="1:7" ht="15" customHeight="1" x14ac:dyDescent="0.45">
      <c r="A68" s="60" t="s">
        <v>187</v>
      </c>
      <c r="B68" s="94"/>
      <c r="C68" s="60"/>
      <c r="D68" s="60"/>
      <c r="E68" s="60"/>
      <c r="F68" s="60"/>
      <c r="G68" s="60"/>
    </row>
    <row r="69" spans="1:7" ht="15" customHeight="1" x14ac:dyDescent="0.45">
      <c r="A69" s="60" t="s">
        <v>188</v>
      </c>
      <c r="B69" s="94"/>
      <c r="C69" s="60"/>
      <c r="D69" s="60"/>
      <c r="E69" s="60"/>
      <c r="F69" s="60"/>
      <c r="G69" s="60"/>
    </row>
    <row r="70" spans="1:7" ht="15" customHeight="1" x14ac:dyDescent="0.45">
      <c r="A70" s="60" t="s">
        <v>189</v>
      </c>
      <c r="B70" s="94"/>
      <c r="C70" s="60"/>
      <c r="D70" s="60"/>
      <c r="E70" s="60"/>
      <c r="F70" s="60"/>
      <c r="G70" s="60"/>
    </row>
    <row r="71" spans="1:7" ht="15" customHeight="1" x14ac:dyDescent="0.45">
      <c r="A71" s="60" t="s">
        <v>194</v>
      </c>
      <c r="B71" s="94"/>
      <c r="C71" s="60"/>
      <c r="D71" s="60"/>
      <c r="E71" s="60"/>
      <c r="F71" s="60"/>
      <c r="G71" s="60"/>
    </row>
  </sheetData>
  <mergeCells count="101">
    <mergeCell ref="C54:E54"/>
    <mergeCell ref="C55:E55"/>
    <mergeCell ref="AA41:AF41"/>
    <mergeCell ref="AG41:AK41"/>
    <mergeCell ref="AL41:AM41"/>
    <mergeCell ref="C51:E51"/>
    <mergeCell ref="C52:E52"/>
    <mergeCell ref="C53:E53"/>
    <mergeCell ref="C41:D41"/>
    <mergeCell ref="E41:H41"/>
    <mergeCell ref="I41:N41"/>
    <mergeCell ref="O41:T41"/>
    <mergeCell ref="U41:Z41"/>
    <mergeCell ref="AG38:AI38"/>
    <mergeCell ref="AJ38:AK38"/>
    <mergeCell ref="AJ40:AK40"/>
    <mergeCell ref="F39:H39"/>
    <mergeCell ref="I39:K39"/>
    <mergeCell ref="L39:N39"/>
    <mergeCell ref="O39:Q39"/>
    <mergeCell ref="R39:T39"/>
    <mergeCell ref="AJ39:AK39"/>
    <mergeCell ref="F40:H40"/>
    <mergeCell ref="I40:K40"/>
    <mergeCell ref="L40:N40"/>
    <mergeCell ref="O40:Q40"/>
    <mergeCell ref="R40:T40"/>
    <mergeCell ref="U40:W40"/>
    <mergeCell ref="U39:W39"/>
    <mergeCell ref="X39:Z39"/>
    <mergeCell ref="AA39:AC39"/>
    <mergeCell ref="AD39:AF39"/>
    <mergeCell ref="AG39:AI39"/>
    <mergeCell ref="X40:Z40"/>
    <mergeCell ref="AA40:AC40"/>
    <mergeCell ref="AD40:AF40"/>
    <mergeCell ref="AG40:AI40"/>
    <mergeCell ref="F38:H38"/>
    <mergeCell ref="I38:K38"/>
    <mergeCell ref="L38:N38"/>
    <mergeCell ref="O38:Q38"/>
    <mergeCell ref="R38:T38"/>
    <mergeCell ref="U38:W38"/>
    <mergeCell ref="X38:Z38"/>
    <mergeCell ref="AA38:AC38"/>
    <mergeCell ref="AA37:AF37"/>
    <mergeCell ref="AD38:AF38"/>
    <mergeCell ref="C37:D37"/>
    <mergeCell ref="E37:H37"/>
    <mergeCell ref="I37:N37"/>
    <mergeCell ref="O37:T37"/>
    <mergeCell ref="U37:Z37"/>
    <mergeCell ref="AM30:AN30"/>
    <mergeCell ref="AM31:AN31"/>
    <mergeCell ref="A32:E32"/>
    <mergeCell ref="AM32:AN33"/>
    <mergeCell ref="A33:E33"/>
    <mergeCell ref="AL37:AM37"/>
    <mergeCell ref="AG37:AK37"/>
    <mergeCell ref="AM29:AN29"/>
    <mergeCell ref="AM18:AN18"/>
    <mergeCell ref="AM19:AN19"/>
    <mergeCell ref="AM20:AN20"/>
    <mergeCell ref="AM21:AN21"/>
    <mergeCell ref="AM22:AN22"/>
    <mergeCell ref="AM23:AN23"/>
    <mergeCell ref="AM24:AN24"/>
    <mergeCell ref="AM25:AN25"/>
    <mergeCell ref="AM26:AN26"/>
    <mergeCell ref="AM27:AN27"/>
    <mergeCell ref="AM28:AN28"/>
    <mergeCell ref="AM17:AN17"/>
    <mergeCell ref="AL8:AL11"/>
    <mergeCell ref="AM8:AN11"/>
    <mergeCell ref="AM12:AN12"/>
    <mergeCell ref="AM13:AN13"/>
    <mergeCell ref="AM14:AN14"/>
    <mergeCell ref="AM15:AN15"/>
    <mergeCell ref="AM16:AN16"/>
    <mergeCell ref="AK1:AN1"/>
    <mergeCell ref="M2:P2"/>
    <mergeCell ref="Q2:R2"/>
    <mergeCell ref="S2:T2"/>
    <mergeCell ref="U2:V2"/>
    <mergeCell ref="AK2:AN2"/>
    <mergeCell ref="AH6:AJ6"/>
    <mergeCell ref="A8:A11"/>
    <mergeCell ref="B8:B11"/>
    <mergeCell ref="C8:C11"/>
    <mergeCell ref="D8:D11"/>
    <mergeCell ref="E8:E11"/>
    <mergeCell ref="F8:AJ8"/>
    <mergeCell ref="F9:L9"/>
    <mergeCell ref="M9:S9"/>
    <mergeCell ref="T9:Z9"/>
    <mergeCell ref="AA9:AG9"/>
    <mergeCell ref="AH9:AJ9"/>
    <mergeCell ref="AK3:AN3"/>
    <mergeCell ref="AK4:AN4"/>
    <mergeCell ref="AK8:AK11"/>
    <mergeCell ref="AK5:AN5"/>
  </mergeCells>
  <phoneticPr fontId="3"/>
  <dataValidations count="4">
    <dataValidation type="list" allowBlank="1" showInputMessage="1" showErrorMessage="1" sqref="C12:C31" xr:uid="{00000000-0002-0000-1800-000000000000}">
      <formula1>"A,B,C,D"</formula1>
    </dataValidation>
    <dataValidation type="list" allowBlank="1" showInputMessage="1" showErrorMessage="1" sqref="AK4:AN4" xr:uid="{00000000-0002-0000-1800-000001000000}">
      <formula1>"予定,実績"</formula1>
    </dataValidation>
    <dataValidation type="list" allowBlank="1" showInputMessage="1" showErrorMessage="1" sqref="AK3:AN3" xr:uid="{00000000-0002-0000-1800-000002000000}">
      <formula1>"４週,歴月"</formula1>
    </dataValidation>
    <dataValidation type="list" allowBlank="1" showInputMessage="1" showErrorMessage="1" sqref="B12:B31" xr:uid="{00000000-0002-0000-1800-000003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N72"/>
  <sheetViews>
    <sheetView showGridLines="0" view="pageBreakPreview" zoomScaleNormal="100" zoomScaleSheetLayoutView="100" workbookViewId="0">
      <selection activeCell="AC21" sqref="AC21"/>
    </sheetView>
  </sheetViews>
  <sheetFormatPr defaultColWidth="8.19921875" defaultRowHeight="21" customHeight="1" x14ac:dyDescent="0.45"/>
  <cols>
    <col min="1" max="1" width="2.59765625" style="59" customWidth="1"/>
    <col min="2" max="2" width="14.398437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x14ac:dyDescent="0.45">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262" t="s">
        <v>266</v>
      </c>
      <c r="AL1" s="262"/>
      <c r="AM1" s="262"/>
      <c r="AN1" s="262"/>
    </row>
    <row r="2" spans="1:40" ht="18" customHeight="1" x14ac:dyDescent="0.45">
      <c r="A2" s="62"/>
      <c r="B2" s="63"/>
      <c r="C2" s="63"/>
      <c r="D2" s="63"/>
      <c r="E2" s="63"/>
      <c r="F2" s="63"/>
      <c r="G2" s="63"/>
      <c r="H2" s="63"/>
      <c r="I2" s="63"/>
      <c r="J2" s="63"/>
      <c r="K2" s="63"/>
      <c r="L2" s="63"/>
      <c r="M2" s="269">
        <v>2024</v>
      </c>
      <c r="N2" s="269"/>
      <c r="O2" s="269"/>
      <c r="P2" s="269"/>
      <c r="Q2" s="268" t="s">
        <v>150</v>
      </c>
      <c r="R2" s="268"/>
      <c r="S2" s="269">
        <v>5</v>
      </c>
      <c r="T2" s="269"/>
      <c r="U2" s="268" t="s">
        <v>151</v>
      </c>
      <c r="V2" s="268"/>
      <c r="W2" s="63"/>
      <c r="X2" s="63"/>
      <c r="Y2" s="63"/>
      <c r="Z2" s="62"/>
      <c r="AA2" s="62"/>
      <c r="AC2" s="81"/>
      <c r="AD2" s="63"/>
      <c r="AE2" s="63"/>
      <c r="AF2" s="63"/>
      <c r="AG2" s="63"/>
      <c r="AH2" s="63"/>
      <c r="AI2" s="81" t="s">
        <v>156</v>
      </c>
      <c r="AJ2" s="81"/>
      <c r="AK2" s="263"/>
      <c r="AL2" s="263"/>
      <c r="AM2" s="263"/>
      <c r="AN2" s="263"/>
    </row>
    <row r="3" spans="1:40" ht="18" customHeight="1" x14ac:dyDescent="0.45">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264"/>
      <c r="AL3" s="264"/>
      <c r="AM3" s="264"/>
      <c r="AN3" s="264"/>
    </row>
    <row r="4" spans="1:40" ht="18" customHeight="1" x14ac:dyDescent="0.45">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264"/>
      <c r="AL4" s="264"/>
      <c r="AM4" s="264"/>
      <c r="AN4" s="264"/>
    </row>
    <row r="5" spans="1:40" ht="18" customHeight="1" x14ac:dyDescent="0.45">
      <c r="A5" s="85"/>
      <c r="B5" s="85"/>
      <c r="C5" s="85"/>
      <c r="D5" s="85"/>
      <c r="E5" s="85"/>
      <c r="F5" s="85"/>
      <c r="G5" s="85"/>
      <c r="H5" s="85"/>
      <c r="I5" s="85"/>
      <c r="J5" s="85"/>
      <c r="K5" s="85"/>
      <c r="L5" s="85"/>
      <c r="M5" s="85"/>
      <c r="N5" s="85"/>
      <c r="O5" s="85"/>
      <c r="P5" s="85"/>
      <c r="Q5" s="85"/>
      <c r="R5" s="85"/>
      <c r="S5" s="85"/>
      <c r="T5" s="85"/>
      <c r="U5" s="85"/>
      <c r="V5" s="85"/>
      <c r="W5" s="85"/>
      <c r="Y5" s="88"/>
      <c r="Z5" s="88"/>
      <c r="AA5" s="88"/>
      <c r="AB5" s="62"/>
      <c r="AC5" s="88"/>
      <c r="AD5" s="88"/>
      <c r="AE5" s="88"/>
      <c r="AF5" s="140"/>
      <c r="AG5" s="140"/>
      <c r="AH5" s="140"/>
      <c r="AI5" s="141" t="s">
        <v>330</v>
      </c>
      <c r="AJ5" s="81"/>
      <c r="AK5" s="264"/>
      <c r="AL5" s="264"/>
      <c r="AM5" s="264"/>
      <c r="AN5" s="264"/>
    </row>
    <row r="6" spans="1:40" ht="18" customHeight="1" x14ac:dyDescent="0.45">
      <c r="A6" s="85"/>
      <c r="B6" s="85"/>
      <c r="C6" s="85"/>
      <c r="D6" s="85"/>
      <c r="E6" s="85"/>
      <c r="F6" s="85"/>
      <c r="G6" s="85"/>
      <c r="H6" s="85"/>
      <c r="I6" s="85"/>
      <c r="J6" s="85"/>
      <c r="K6" s="85"/>
      <c r="L6" s="85"/>
      <c r="M6" s="85"/>
      <c r="N6" s="85"/>
      <c r="O6" s="85"/>
      <c r="P6" s="85"/>
      <c r="Q6" s="85"/>
      <c r="R6" s="85"/>
      <c r="S6" s="85"/>
      <c r="U6" s="85"/>
      <c r="V6" s="85"/>
      <c r="W6" s="85"/>
      <c r="Y6" s="88"/>
      <c r="Z6" s="88"/>
      <c r="AA6" s="88"/>
      <c r="AB6" s="62"/>
      <c r="AC6" s="88"/>
      <c r="AD6" s="88"/>
      <c r="AE6" s="88"/>
      <c r="AF6" s="88"/>
      <c r="AG6" s="89" t="s">
        <v>161</v>
      </c>
      <c r="AH6" s="301"/>
      <c r="AI6" s="301"/>
      <c r="AJ6" s="301"/>
      <c r="AK6" s="88" t="s">
        <v>157</v>
      </c>
      <c r="AL6" s="99"/>
      <c r="AM6" s="88" t="s">
        <v>158</v>
      </c>
      <c r="AN6" s="62"/>
    </row>
    <row r="7" spans="1:40" ht="9.9" customHeight="1" x14ac:dyDescent="0.45">
      <c r="A7" s="62"/>
      <c r="B7" s="67"/>
      <c r="C7" s="67"/>
      <c r="D7" s="67"/>
      <c r="E7" s="67"/>
      <c r="F7" s="67"/>
      <c r="G7" s="67"/>
      <c r="H7" s="67"/>
      <c r="I7" s="67"/>
      <c r="J7" s="67"/>
      <c r="K7" s="67"/>
      <c r="L7" s="67"/>
      <c r="M7" s="67"/>
      <c r="N7" s="67"/>
      <c r="O7" s="67"/>
      <c r="P7" s="67"/>
      <c r="Q7" s="67"/>
      <c r="R7" s="67"/>
      <c r="S7" s="67"/>
      <c r="T7" s="67"/>
      <c r="U7" s="67"/>
      <c r="V7" s="67"/>
      <c r="W7" s="67"/>
      <c r="X7" s="63"/>
      <c r="Y7" s="63"/>
      <c r="Z7" s="63"/>
      <c r="AA7" s="63"/>
      <c r="AB7" s="63"/>
      <c r="AC7" s="63"/>
      <c r="AD7" s="63"/>
      <c r="AE7" s="63"/>
      <c r="AF7" s="63"/>
      <c r="AG7" s="63"/>
      <c r="AH7" s="63"/>
      <c r="AI7" s="63"/>
      <c r="AJ7" s="63"/>
      <c r="AK7" s="63"/>
      <c r="AL7" s="63"/>
      <c r="AM7" s="62"/>
      <c r="AN7" s="62"/>
    </row>
    <row r="8" spans="1:40" ht="15" customHeight="1" x14ac:dyDescent="0.45">
      <c r="A8" s="275" t="s">
        <v>153</v>
      </c>
      <c r="B8" s="267" t="s">
        <v>162</v>
      </c>
      <c r="C8" s="272" t="s">
        <v>163</v>
      </c>
      <c r="D8" s="267" t="s">
        <v>164</v>
      </c>
      <c r="E8" s="276" t="s">
        <v>165</v>
      </c>
      <c r="F8" s="271" t="s">
        <v>197</v>
      </c>
      <c r="G8" s="271"/>
      <c r="H8" s="271"/>
      <c r="I8" s="271"/>
      <c r="J8" s="271"/>
      <c r="K8" s="271"/>
      <c r="L8" s="271"/>
      <c r="M8" s="271"/>
      <c r="N8" s="271"/>
      <c r="O8" s="271"/>
      <c r="P8" s="271"/>
      <c r="Q8" s="271"/>
      <c r="R8" s="271"/>
      <c r="S8" s="271"/>
      <c r="T8" s="271"/>
      <c r="U8" s="271"/>
      <c r="V8" s="271"/>
      <c r="W8" s="271"/>
      <c r="X8" s="271"/>
      <c r="Y8" s="271"/>
      <c r="Z8" s="271"/>
      <c r="AA8" s="271"/>
      <c r="AB8" s="271"/>
      <c r="AC8" s="271"/>
      <c r="AD8" s="271"/>
      <c r="AE8" s="271"/>
      <c r="AF8" s="271"/>
      <c r="AG8" s="271"/>
      <c r="AH8" s="271"/>
      <c r="AI8" s="271"/>
      <c r="AJ8" s="271"/>
      <c r="AK8" s="265" t="s">
        <v>198</v>
      </c>
      <c r="AL8" s="266" t="s">
        <v>199</v>
      </c>
      <c r="AM8" s="261" t="s">
        <v>200</v>
      </c>
      <c r="AN8" s="261"/>
    </row>
    <row r="9" spans="1:40" ht="15" customHeight="1" x14ac:dyDescent="0.45">
      <c r="A9" s="275"/>
      <c r="B9" s="267"/>
      <c r="C9" s="273"/>
      <c r="D9" s="267"/>
      <c r="E9" s="276"/>
      <c r="F9" s="267" t="s">
        <v>104</v>
      </c>
      <c r="G9" s="267"/>
      <c r="H9" s="267"/>
      <c r="I9" s="267"/>
      <c r="J9" s="267"/>
      <c r="K9" s="267"/>
      <c r="L9" s="267"/>
      <c r="M9" s="267" t="s">
        <v>105</v>
      </c>
      <c r="N9" s="267"/>
      <c r="O9" s="267"/>
      <c r="P9" s="267"/>
      <c r="Q9" s="267"/>
      <c r="R9" s="267"/>
      <c r="S9" s="267"/>
      <c r="T9" s="267" t="s">
        <v>106</v>
      </c>
      <c r="U9" s="267"/>
      <c r="V9" s="267"/>
      <c r="W9" s="267"/>
      <c r="X9" s="267"/>
      <c r="Y9" s="267"/>
      <c r="Z9" s="267"/>
      <c r="AA9" s="267" t="s">
        <v>107</v>
      </c>
      <c r="AB9" s="267"/>
      <c r="AC9" s="267"/>
      <c r="AD9" s="267"/>
      <c r="AE9" s="267"/>
      <c r="AF9" s="267"/>
      <c r="AG9" s="267"/>
      <c r="AH9" s="267" t="s">
        <v>110</v>
      </c>
      <c r="AI9" s="267"/>
      <c r="AJ9" s="267"/>
      <c r="AK9" s="265"/>
      <c r="AL9" s="266"/>
      <c r="AM9" s="261"/>
      <c r="AN9" s="261"/>
    </row>
    <row r="10" spans="1:40" ht="15" customHeight="1" x14ac:dyDescent="0.45">
      <c r="A10" s="275"/>
      <c r="B10" s="267"/>
      <c r="C10" s="273"/>
      <c r="D10" s="267"/>
      <c r="E10" s="276"/>
      <c r="F10" s="64">
        <f>DATE($M$2,$S$2,1)</f>
        <v>45413</v>
      </c>
      <c r="G10" s="64">
        <f>DATE($M$2,$S$2,2)</f>
        <v>45414</v>
      </c>
      <c r="H10" s="64">
        <f>DATE($M$2,$S$2,3)</f>
        <v>45415</v>
      </c>
      <c r="I10" s="64">
        <f>DATE($M$2,$S$2,4)</f>
        <v>45416</v>
      </c>
      <c r="J10" s="64">
        <f>DATE($M$2,$S$2,5)</f>
        <v>45417</v>
      </c>
      <c r="K10" s="64">
        <f>DATE($M$2,$S$2,6)</f>
        <v>45418</v>
      </c>
      <c r="L10" s="64">
        <f>DATE($M$2,$S$2,7)</f>
        <v>45419</v>
      </c>
      <c r="M10" s="64">
        <f>DATE($M$2,$S$2,8)</f>
        <v>45420</v>
      </c>
      <c r="N10" s="64">
        <f>DATE($M$2,$S$2,9)</f>
        <v>45421</v>
      </c>
      <c r="O10" s="64">
        <f>DATE($M$2,$S$2,10)</f>
        <v>45422</v>
      </c>
      <c r="P10" s="64">
        <f>DATE($M$2,$S$2,11)</f>
        <v>45423</v>
      </c>
      <c r="Q10" s="64">
        <f>DATE($M$2,$S$2,12)</f>
        <v>45424</v>
      </c>
      <c r="R10" s="64">
        <f>DATE($M$2,$S$2,13)</f>
        <v>45425</v>
      </c>
      <c r="S10" s="64">
        <f>DATE($M$2,$S$2,14)</f>
        <v>45426</v>
      </c>
      <c r="T10" s="64">
        <f>DATE($M$2,$S$2,15)</f>
        <v>45427</v>
      </c>
      <c r="U10" s="64">
        <f>DATE($M$2,$S$2,16)</f>
        <v>45428</v>
      </c>
      <c r="V10" s="64">
        <f>DATE($M$2,$S$2,17)</f>
        <v>45429</v>
      </c>
      <c r="W10" s="64">
        <f>DATE($M$2,$S$2,18)</f>
        <v>45430</v>
      </c>
      <c r="X10" s="64">
        <f>DATE($M$2,$S$2,19)</f>
        <v>45431</v>
      </c>
      <c r="Y10" s="64">
        <f>DATE($M$2,$S$2,20)</f>
        <v>45432</v>
      </c>
      <c r="Z10" s="64">
        <f>DATE($M$2,$S$2,21)</f>
        <v>45433</v>
      </c>
      <c r="AA10" s="64">
        <f>DATE($M$2,$S$2,22)</f>
        <v>45434</v>
      </c>
      <c r="AB10" s="64">
        <f>DATE($M$2,$S$2,23)</f>
        <v>45435</v>
      </c>
      <c r="AC10" s="64">
        <f>DATE($M$2,$S$2,24)</f>
        <v>45436</v>
      </c>
      <c r="AD10" s="64">
        <f>DATE($M$2,$S$2,25)</f>
        <v>45437</v>
      </c>
      <c r="AE10" s="64">
        <f>DATE($M$2,$S$2,26)</f>
        <v>45438</v>
      </c>
      <c r="AF10" s="64">
        <f>DATE($M$2,$S$2,27)</f>
        <v>45439</v>
      </c>
      <c r="AG10" s="64">
        <f>DATE($M$2,$S$2,28)</f>
        <v>45440</v>
      </c>
      <c r="AH10" s="64">
        <f>IF(DAY(EOMONTH(F10,0))&lt;29,"",DATE($M$2,$S$2,29))</f>
        <v>45441</v>
      </c>
      <c r="AI10" s="64">
        <f>IF(DAY(EOMONTH(F10,0))&lt;30,"",DATE($M$2,$S$2,30))</f>
        <v>45442</v>
      </c>
      <c r="AJ10" s="64">
        <f>IF(DAY(EOMONTH(F10,0))&lt;31,"",DATE($M$2,$S$2,31))</f>
        <v>45443</v>
      </c>
      <c r="AK10" s="265"/>
      <c r="AL10" s="266"/>
      <c r="AM10" s="261"/>
      <c r="AN10" s="261"/>
    </row>
    <row r="11" spans="1:40" ht="15" customHeight="1" x14ac:dyDescent="0.45">
      <c r="A11" s="275"/>
      <c r="B11" s="267"/>
      <c r="C11" s="274"/>
      <c r="D11" s="267"/>
      <c r="E11" s="276"/>
      <c r="F11" s="65">
        <f>DATE($M$2,$S$2,1)</f>
        <v>45413</v>
      </c>
      <c r="G11" s="65">
        <f>DATE($M$2,$S$2,2)</f>
        <v>45414</v>
      </c>
      <c r="H11" s="65">
        <f>DATE($M$2,$S$2,3)</f>
        <v>45415</v>
      </c>
      <c r="I11" s="65">
        <f>DATE($M$2,$S$2,4)</f>
        <v>45416</v>
      </c>
      <c r="J11" s="65">
        <f>DATE($M$2,$S$2,5)</f>
        <v>45417</v>
      </c>
      <c r="K11" s="65">
        <f>DATE($M$2,$S$2,6)</f>
        <v>45418</v>
      </c>
      <c r="L11" s="65">
        <f>DATE($M$2,$S$2,7)</f>
        <v>45419</v>
      </c>
      <c r="M11" s="65">
        <f>DATE($M$2,$S$2,8)</f>
        <v>45420</v>
      </c>
      <c r="N11" s="65">
        <f>DATE($M$2,$S$2,9)</f>
        <v>45421</v>
      </c>
      <c r="O11" s="65">
        <f>DATE($M$2,$S$2,10)</f>
        <v>45422</v>
      </c>
      <c r="P11" s="65">
        <f>DATE($M$2,$S$2,11)</f>
        <v>45423</v>
      </c>
      <c r="Q11" s="65">
        <f>DATE($M$2,$S$2,12)</f>
        <v>45424</v>
      </c>
      <c r="R11" s="65">
        <f>DATE($M$2,$S$2,13)</f>
        <v>45425</v>
      </c>
      <c r="S11" s="65">
        <f>DATE($M$2,$S$2,14)</f>
        <v>45426</v>
      </c>
      <c r="T11" s="65">
        <f>DATE($M$2,$S$2,15)</f>
        <v>45427</v>
      </c>
      <c r="U11" s="65">
        <f>DATE($M$2,$S$2,16)</f>
        <v>45428</v>
      </c>
      <c r="V11" s="65">
        <f>DATE($M$2,$S$2,17)</f>
        <v>45429</v>
      </c>
      <c r="W11" s="65">
        <f>DATE($M$2,$S$2,18)</f>
        <v>45430</v>
      </c>
      <c r="X11" s="65">
        <f>DATE($M$2,$S$2,19)</f>
        <v>45431</v>
      </c>
      <c r="Y11" s="65">
        <f>DATE($M$2,$S$2,20)</f>
        <v>45432</v>
      </c>
      <c r="Z11" s="65">
        <f>DATE($M$2,$S$2,21)</f>
        <v>45433</v>
      </c>
      <c r="AA11" s="65">
        <f>DATE($M$2,$S$2,22)</f>
        <v>45434</v>
      </c>
      <c r="AB11" s="65">
        <f>DATE($M$2,$S$2,23)</f>
        <v>45435</v>
      </c>
      <c r="AC11" s="65">
        <f>DATE($M$2,$S$2,24)</f>
        <v>45436</v>
      </c>
      <c r="AD11" s="65">
        <f>DATE($M$2,$S$2,25)</f>
        <v>45437</v>
      </c>
      <c r="AE11" s="65">
        <f>DATE($M$2,$S$2,26)</f>
        <v>45438</v>
      </c>
      <c r="AF11" s="65">
        <f>DATE($M$2,$S$2,27)</f>
        <v>45439</v>
      </c>
      <c r="AG11" s="65">
        <f>DATE($M$2,$S$2,28)</f>
        <v>45440</v>
      </c>
      <c r="AH11" s="65">
        <f>IF(DAY(EOMONTH(F11,0))&lt;29,"",DATE($M$2,$S$2,29))</f>
        <v>45441</v>
      </c>
      <c r="AI11" s="65">
        <f>IF(DAY(EOMONTH(F11,0))&lt;30,"",DATE($M$2,$S$2,30))</f>
        <v>45442</v>
      </c>
      <c r="AJ11" s="65">
        <f>IF(DAY(EOMONTH(F11,0))&lt;31,"",DATE($M$2,$S$2,31))</f>
        <v>45443</v>
      </c>
      <c r="AK11" s="265"/>
      <c r="AL11" s="266"/>
      <c r="AM11" s="261"/>
      <c r="AN11" s="261"/>
    </row>
    <row r="12" spans="1:40" ht="18" customHeight="1" x14ac:dyDescent="0.45">
      <c r="A12" s="74">
        <v>1</v>
      </c>
      <c r="B12" s="103" t="s">
        <v>115</v>
      </c>
      <c r="C12" s="83" t="s">
        <v>190</v>
      </c>
      <c r="D12" s="104"/>
      <c r="E12" s="105" t="s">
        <v>190</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+SUM(F12:AJ12)</f>
        <v>0</v>
      </c>
      <c r="AL12" s="71">
        <f t="shared" ref="AL12:AL32" si="0">IF($AK$3="４週",AK12/4,AK12/(DAY(EOMONTH($F$10,0))/7))</f>
        <v>0</v>
      </c>
      <c r="AM12" s="279"/>
      <c r="AN12" s="279"/>
    </row>
    <row r="13" spans="1:40" ht="18" customHeight="1" x14ac:dyDescent="0.45">
      <c r="A13" s="74">
        <v>2</v>
      </c>
      <c r="B13" s="103" t="s">
        <v>115</v>
      </c>
      <c r="C13" s="83" t="s">
        <v>191</v>
      </c>
      <c r="D13" s="104"/>
      <c r="E13" s="105" t="s">
        <v>191</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ref="AK13:AK32" si="1">+SUM(F13:AJ13)</f>
        <v>0</v>
      </c>
      <c r="AL13" s="71">
        <f t="shared" si="0"/>
        <v>0</v>
      </c>
      <c r="AM13" s="279"/>
      <c r="AN13" s="279"/>
    </row>
    <row r="14" spans="1:40" ht="18" customHeight="1" x14ac:dyDescent="0.45">
      <c r="A14" s="74">
        <v>3</v>
      </c>
      <c r="B14" s="103" t="s">
        <v>115</v>
      </c>
      <c r="C14" s="83" t="s">
        <v>192</v>
      </c>
      <c r="D14" s="104"/>
      <c r="E14" s="105" t="s">
        <v>192</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1"/>
        <v>0</v>
      </c>
      <c r="AL14" s="71">
        <f t="shared" si="0"/>
        <v>0</v>
      </c>
      <c r="AM14" s="279"/>
      <c r="AN14" s="279"/>
    </row>
    <row r="15" spans="1:40" ht="18" customHeight="1" x14ac:dyDescent="0.45">
      <c r="A15" s="74">
        <v>4</v>
      </c>
      <c r="B15" s="103" t="s">
        <v>115</v>
      </c>
      <c r="C15" s="83" t="s">
        <v>193</v>
      </c>
      <c r="D15" s="104"/>
      <c r="E15" s="105" t="s">
        <v>193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1"/>
        <v>0</v>
      </c>
      <c r="AL15" s="71">
        <f t="shared" si="0"/>
        <v>0</v>
      </c>
      <c r="AM15" s="279"/>
      <c r="AN15" s="279"/>
    </row>
    <row r="16" spans="1:40" ht="18" customHeight="1" x14ac:dyDescent="0.45">
      <c r="A16" s="74">
        <v>5</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1"/>
        <v>0</v>
      </c>
      <c r="AL16" s="71">
        <f t="shared" si="0"/>
        <v>0</v>
      </c>
      <c r="AM16" s="279"/>
      <c r="AN16" s="279"/>
    </row>
    <row r="17" spans="1:40" ht="18" customHeight="1" x14ac:dyDescent="0.45">
      <c r="A17" s="74">
        <v>6</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1"/>
        <v>0</v>
      </c>
      <c r="AL17" s="71">
        <f t="shared" si="0"/>
        <v>0</v>
      </c>
      <c r="AM17" s="279"/>
      <c r="AN17" s="279"/>
    </row>
    <row r="18" spans="1:40" ht="18" customHeight="1" x14ac:dyDescent="0.45">
      <c r="A18" s="74">
        <v>7</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1"/>
        <v>0</v>
      </c>
      <c r="AL18" s="71">
        <f t="shared" si="0"/>
        <v>0</v>
      </c>
      <c r="AM18" s="279"/>
      <c r="AN18" s="279"/>
    </row>
    <row r="19" spans="1:40" ht="18" customHeight="1" x14ac:dyDescent="0.45">
      <c r="A19" s="74">
        <v>8</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1"/>
        <v>0</v>
      </c>
      <c r="AL19" s="71">
        <f t="shared" si="0"/>
        <v>0</v>
      </c>
      <c r="AM19" s="279"/>
      <c r="AN19" s="279"/>
    </row>
    <row r="20" spans="1:40" ht="18" customHeight="1" x14ac:dyDescent="0.45">
      <c r="A20" s="74">
        <v>9</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1"/>
        <v>0</v>
      </c>
      <c r="AL20" s="71">
        <f t="shared" si="0"/>
        <v>0</v>
      </c>
      <c r="AM20" s="279"/>
      <c r="AN20" s="279"/>
    </row>
    <row r="21" spans="1:40" ht="18" customHeight="1" x14ac:dyDescent="0.45">
      <c r="A21" s="74">
        <v>10</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79"/>
      <c r="AN21" s="279"/>
    </row>
    <row r="22" spans="1:40" ht="18" customHeight="1" x14ac:dyDescent="0.45">
      <c r="A22" s="74">
        <v>11</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79"/>
      <c r="AN22" s="279"/>
    </row>
    <row r="23" spans="1:40" ht="18" customHeight="1" x14ac:dyDescent="0.45">
      <c r="A23" s="74">
        <v>12</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79"/>
      <c r="AN23" s="279"/>
    </row>
    <row r="24" spans="1:40" ht="18" customHeight="1" x14ac:dyDescent="0.45">
      <c r="A24" s="74">
        <v>13</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79"/>
      <c r="AN24" s="279"/>
    </row>
    <row r="25" spans="1:40" ht="18" customHeight="1" x14ac:dyDescent="0.45">
      <c r="A25" s="74">
        <v>14</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79"/>
      <c r="AN25" s="279"/>
    </row>
    <row r="26" spans="1:40" ht="18" customHeight="1" x14ac:dyDescent="0.45">
      <c r="A26" s="74">
        <v>15</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79"/>
      <c r="AN26" s="279"/>
    </row>
    <row r="27" spans="1:40" ht="18" customHeight="1" x14ac:dyDescent="0.45">
      <c r="A27" s="74">
        <v>16</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79"/>
      <c r="AN27" s="279"/>
    </row>
    <row r="28" spans="1:40" ht="18" customHeight="1" x14ac:dyDescent="0.45">
      <c r="A28" s="74">
        <v>17</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79"/>
      <c r="AN28" s="279"/>
    </row>
    <row r="29" spans="1:40" ht="18" customHeight="1" x14ac:dyDescent="0.45">
      <c r="A29" s="74">
        <v>18</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79"/>
      <c r="AN29" s="279"/>
    </row>
    <row r="30" spans="1:40" ht="18" customHeight="1" x14ac:dyDescent="0.45">
      <c r="A30" s="74">
        <v>19</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79"/>
      <c r="AN30" s="279"/>
    </row>
    <row r="31" spans="1:40" ht="18" customHeight="1" x14ac:dyDescent="0.45">
      <c r="A31" s="74">
        <v>20</v>
      </c>
      <c r="B31" s="103"/>
      <c r="C31" s="83"/>
      <c r="D31" s="104"/>
      <c r="E31" s="105"/>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70">
        <f t="shared" si="1"/>
        <v>0</v>
      </c>
      <c r="AL31" s="71">
        <f t="shared" si="0"/>
        <v>0</v>
      </c>
      <c r="AM31" s="279"/>
      <c r="AN31" s="279"/>
    </row>
    <row r="32" spans="1:40" ht="18" customHeight="1" x14ac:dyDescent="0.45">
      <c r="A32" s="276" t="s">
        <v>94</v>
      </c>
      <c r="B32" s="277"/>
      <c r="C32" s="277"/>
      <c r="D32" s="277"/>
      <c r="E32" s="277"/>
      <c r="F32" s="72">
        <f>+SUM(F12:F31)</f>
        <v>0</v>
      </c>
      <c r="G32" s="72">
        <f t="shared" ref="G32:AJ32" si="2">+SUM(G12:G31)</f>
        <v>0</v>
      </c>
      <c r="H32" s="72">
        <f t="shared" si="2"/>
        <v>0</v>
      </c>
      <c r="I32" s="72">
        <f t="shared" si="2"/>
        <v>0</v>
      </c>
      <c r="J32" s="72">
        <f t="shared" si="2"/>
        <v>0</v>
      </c>
      <c r="K32" s="72">
        <f t="shared" si="2"/>
        <v>0</v>
      </c>
      <c r="L32" s="72">
        <f t="shared" si="2"/>
        <v>0</v>
      </c>
      <c r="M32" s="72">
        <f t="shared" si="2"/>
        <v>0</v>
      </c>
      <c r="N32" s="72">
        <f t="shared" si="2"/>
        <v>0</v>
      </c>
      <c r="O32" s="72">
        <f t="shared" si="2"/>
        <v>0</v>
      </c>
      <c r="P32" s="72">
        <f t="shared" si="2"/>
        <v>0</v>
      </c>
      <c r="Q32" s="72">
        <f t="shared" si="2"/>
        <v>0</v>
      </c>
      <c r="R32" s="72">
        <f t="shared" si="2"/>
        <v>0</v>
      </c>
      <c r="S32" s="72">
        <f t="shared" si="2"/>
        <v>0</v>
      </c>
      <c r="T32" s="72">
        <f t="shared" si="2"/>
        <v>0</v>
      </c>
      <c r="U32" s="72">
        <f t="shared" si="2"/>
        <v>0</v>
      </c>
      <c r="V32" s="72">
        <f t="shared" si="2"/>
        <v>0</v>
      </c>
      <c r="W32" s="72">
        <f t="shared" si="2"/>
        <v>0</v>
      </c>
      <c r="X32" s="72">
        <f t="shared" si="2"/>
        <v>0</v>
      </c>
      <c r="Y32" s="72">
        <f t="shared" si="2"/>
        <v>0</v>
      </c>
      <c r="Z32" s="72">
        <f t="shared" si="2"/>
        <v>0</v>
      </c>
      <c r="AA32" s="72">
        <f t="shared" si="2"/>
        <v>0</v>
      </c>
      <c r="AB32" s="72">
        <f t="shared" si="2"/>
        <v>0</v>
      </c>
      <c r="AC32" s="72">
        <f t="shared" si="2"/>
        <v>0</v>
      </c>
      <c r="AD32" s="72">
        <f t="shared" si="2"/>
        <v>0</v>
      </c>
      <c r="AE32" s="72">
        <f t="shared" si="2"/>
        <v>0</v>
      </c>
      <c r="AF32" s="72">
        <f t="shared" si="2"/>
        <v>0</v>
      </c>
      <c r="AG32" s="72">
        <f t="shared" si="2"/>
        <v>0</v>
      </c>
      <c r="AH32" s="72">
        <f t="shared" si="2"/>
        <v>0</v>
      </c>
      <c r="AI32" s="72">
        <f t="shared" si="2"/>
        <v>0</v>
      </c>
      <c r="AJ32" s="72">
        <f t="shared" si="2"/>
        <v>0</v>
      </c>
      <c r="AK32" s="70">
        <f t="shared" si="1"/>
        <v>0</v>
      </c>
      <c r="AL32" s="71">
        <f t="shared" si="0"/>
        <v>0</v>
      </c>
      <c r="AM32" s="275"/>
      <c r="AN32" s="275"/>
    </row>
    <row r="33" spans="1:40" ht="18" customHeight="1" x14ac:dyDescent="0.45">
      <c r="A33" s="277" t="s">
        <v>96</v>
      </c>
      <c r="B33" s="277"/>
      <c r="C33" s="277"/>
      <c r="D33" s="277"/>
      <c r="E33" s="278"/>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72"/>
      <c r="AL33" s="73"/>
      <c r="AM33" s="275"/>
      <c r="AN33" s="275"/>
    </row>
    <row r="34" spans="1:40" ht="15" customHeight="1" x14ac:dyDescent="0.45">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x14ac:dyDescent="0.45">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15" customHeight="1" x14ac:dyDescent="0.45">
      <c r="A36" s="67"/>
      <c r="B36" s="67"/>
      <c r="C36" s="67"/>
      <c r="D36" s="67"/>
      <c r="E36" s="67"/>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7"/>
      <c r="AL36" s="67"/>
      <c r="AM36" s="62"/>
    </row>
    <row r="37" spans="1:40" ht="21" customHeight="1" x14ac:dyDescent="0.45">
      <c r="A37" s="68" t="s">
        <v>214</v>
      </c>
      <c r="B37" s="59"/>
      <c r="C37" s="63"/>
      <c r="D37" s="63"/>
      <c r="E37" s="63"/>
      <c r="F37" s="63"/>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3"/>
      <c r="AM37" s="63"/>
      <c r="AN37" s="62"/>
    </row>
    <row r="38" spans="1:40" ht="24.9" customHeight="1" x14ac:dyDescent="0.45">
      <c r="A38" s="62"/>
      <c r="B38" s="67"/>
      <c r="C38" s="309" t="str">
        <f>IF(VLOOKUP($AK$1,選択肢!$A$1:$J$31,C43,FALSE)=0,"-",VLOOKUP($AK$1,選択肢!$A$1:$J$31,C43,FALSE))</f>
        <v>管理者</v>
      </c>
      <c r="D38" s="310"/>
      <c r="E38" s="316" t="str">
        <f>IF(VLOOKUP($AK$1,選択肢!$A$1:$J$31,E43,FALSE)=0,"-",VLOOKUP($AK$1,選択肢!$A$1:$J$31,E43,FALSE))</f>
        <v>児童発達支援管理責任者</v>
      </c>
      <c r="F38" s="316"/>
      <c r="G38" s="316"/>
      <c r="H38" s="316"/>
      <c r="I38" s="309" t="str">
        <f>IF(VLOOKUP($AK$1,選択肢!$A$1:$J$31,I43,FALSE)=0,"-",VLOOKUP($AK$1,選択肢!$A$1:$J$31,I43,FALSE))</f>
        <v>嘱託医</v>
      </c>
      <c r="J38" s="310"/>
      <c r="K38" s="310"/>
      <c r="L38" s="310"/>
      <c r="M38" s="310"/>
      <c r="N38" s="317"/>
      <c r="O38" s="309" t="str">
        <f>IF(VLOOKUP($AK$1,選択肢!$A$1:$J$31,O43,FALSE)=0,"-",VLOOKUP($AK$1,選択肢!$A$1:$J$31,O43,FALSE))</f>
        <v>児童指導員</v>
      </c>
      <c r="P38" s="310"/>
      <c r="Q38" s="310"/>
      <c r="R38" s="310"/>
      <c r="S38" s="310"/>
      <c r="T38" s="317"/>
      <c r="U38" s="309" t="str">
        <f>IF(VLOOKUP($AK$1,選択肢!$A$1:$J$31,U43,FALSE)=0,"-",VLOOKUP($AK$1,選択肢!$A$1:$J$31,U43,FALSE))</f>
        <v>保育士</v>
      </c>
      <c r="V38" s="310"/>
      <c r="W38" s="310"/>
      <c r="X38" s="310"/>
      <c r="Y38" s="310"/>
      <c r="Z38" s="317"/>
      <c r="AA38" s="309" t="str">
        <f>IF(VLOOKUP($AK$1,選択肢!$A$1:$J$31,AA43,FALSE)=0,"-",VLOOKUP($AK$1,選択肢!$A$1:$J$31,AA43,FALSE))</f>
        <v>栄養士</v>
      </c>
      <c r="AB38" s="310"/>
      <c r="AC38" s="310"/>
      <c r="AD38" s="310"/>
      <c r="AE38" s="310"/>
      <c r="AF38" s="317"/>
      <c r="AG38" s="316" t="str">
        <f>IF(VLOOKUP($AK$1,選択肢!$A$1:$J$31,AG43,FALSE)=0,"-",VLOOKUP($AK$1,選択肢!$A$1:$J$31,AG43,FALSE))</f>
        <v>調理員</v>
      </c>
      <c r="AH38" s="316"/>
      <c r="AI38" s="316"/>
      <c r="AJ38" s="316"/>
      <c r="AK38" s="316"/>
      <c r="AL38" s="316" t="str">
        <f>IF(VLOOKUP($AK$1,選択肢!$A$1:$J$31,AL43,FALSE)=0,"-",VLOOKUP($AK$1,選択肢!$A$1:$J$31,AL43,FALSE))</f>
        <v>機能訓練担当職員</v>
      </c>
      <c r="AM38" s="316"/>
      <c r="AN38" s="62"/>
    </row>
    <row r="39" spans="1:40" ht="18" customHeight="1" x14ac:dyDescent="0.45">
      <c r="A39" s="62"/>
      <c r="B39" s="67"/>
      <c r="C39" s="102" t="s">
        <v>56</v>
      </c>
      <c r="D39" s="102" t="s">
        <v>57</v>
      </c>
      <c r="E39" s="101" t="s">
        <v>56</v>
      </c>
      <c r="F39" s="315" t="s">
        <v>57</v>
      </c>
      <c r="G39" s="315"/>
      <c r="H39" s="315"/>
      <c r="I39" s="312" t="s">
        <v>56</v>
      </c>
      <c r="J39" s="313"/>
      <c r="K39" s="314"/>
      <c r="L39" s="312" t="s">
        <v>57</v>
      </c>
      <c r="M39" s="313"/>
      <c r="N39" s="314"/>
      <c r="O39" s="312" t="s">
        <v>56</v>
      </c>
      <c r="P39" s="313"/>
      <c r="Q39" s="314"/>
      <c r="R39" s="312" t="s">
        <v>57</v>
      </c>
      <c r="S39" s="313"/>
      <c r="T39" s="314"/>
      <c r="U39" s="312" t="s">
        <v>56</v>
      </c>
      <c r="V39" s="313"/>
      <c r="W39" s="314"/>
      <c r="X39" s="312" t="s">
        <v>57</v>
      </c>
      <c r="Y39" s="313"/>
      <c r="Z39" s="314"/>
      <c r="AA39" s="312" t="s">
        <v>56</v>
      </c>
      <c r="AB39" s="313"/>
      <c r="AC39" s="314"/>
      <c r="AD39" s="312" t="s">
        <v>57</v>
      </c>
      <c r="AE39" s="313"/>
      <c r="AF39" s="314"/>
      <c r="AG39" s="312" t="s">
        <v>56</v>
      </c>
      <c r="AH39" s="313"/>
      <c r="AI39" s="314"/>
      <c r="AJ39" s="312" t="s">
        <v>57</v>
      </c>
      <c r="AK39" s="314"/>
      <c r="AL39" s="101" t="s">
        <v>19</v>
      </c>
      <c r="AM39" s="101" t="s">
        <v>18</v>
      </c>
      <c r="AN39" s="62"/>
    </row>
    <row r="40" spans="1:40" ht="18" customHeight="1" x14ac:dyDescent="0.45">
      <c r="A40" s="62"/>
      <c r="B40" s="75" t="s">
        <v>108</v>
      </c>
      <c r="C40" s="101">
        <f>COUNTIFS($B$12:$B$31,C$38,$C$12:$C$31,"A",$E$12:$E$31,"*")</f>
        <v>0</v>
      </c>
      <c r="D40" s="101">
        <f>COUNTIFS($B$12:$B$31,C$38,$C$12:$C$31,"B",$E$12:$E$31,"*")</f>
        <v>0</v>
      </c>
      <c r="E40" s="101">
        <f>COUNTIFS($B$12:$B$31,E$38,$C$12:$C$31,"A",$E$12:$E$31,"*")</f>
        <v>0</v>
      </c>
      <c r="F40" s="312">
        <f>COUNTIFS($B$12:$B$31,E$38,$C$12:$C$31,"B",$E$12:$E$31,"*")</f>
        <v>0</v>
      </c>
      <c r="G40" s="313"/>
      <c r="H40" s="314"/>
      <c r="I40" s="312">
        <f>COUNTIFS($B$12:$B$31,I$38,$C$12:$C$31,"A",$E$12:$E$31,"*")</f>
        <v>0</v>
      </c>
      <c r="J40" s="313"/>
      <c r="K40" s="314"/>
      <c r="L40" s="312">
        <f>COUNTIFS($B$12:$B$31,I$38,$C$12:$C$31,"B",$E$12:$E$31,"*")</f>
        <v>0</v>
      </c>
      <c r="M40" s="313"/>
      <c r="N40" s="314"/>
      <c r="O40" s="312">
        <f>COUNTIFS($B$12:$B$31,O$38,$C$12:$C$31,"A",$E$12:$E$31,"*")</f>
        <v>0</v>
      </c>
      <c r="P40" s="313"/>
      <c r="Q40" s="314"/>
      <c r="R40" s="312">
        <f>COUNTIFS($B$12:$B$31,O$38,$C$12:$C$31,"B",$E$12:$E$31,"*")</f>
        <v>0</v>
      </c>
      <c r="S40" s="313"/>
      <c r="T40" s="314"/>
      <c r="U40" s="312">
        <f>COUNTIFS($B$12:$B$31,U$38,$C$12:$C$31,"A",$E$12:$E$31,"*")</f>
        <v>0</v>
      </c>
      <c r="V40" s="313"/>
      <c r="W40" s="314"/>
      <c r="X40" s="312">
        <f>COUNTIFS($B$12:$B$31,U$38,$C$12:$C$31,"B",$E$12:$E$31,"*")</f>
        <v>0</v>
      </c>
      <c r="Y40" s="313"/>
      <c r="Z40" s="314"/>
      <c r="AA40" s="312">
        <f>COUNTIFS($B$12:$B$31,AA$38,$C$12:$C$31,"A",$E$12:$E$31,"*")</f>
        <v>0</v>
      </c>
      <c r="AB40" s="313"/>
      <c r="AC40" s="314"/>
      <c r="AD40" s="312">
        <f>COUNTIFS($B$12:$B$31,AA$38,$C$12:$C$31,"B",$E$12:$E$31,"*")</f>
        <v>0</v>
      </c>
      <c r="AE40" s="313"/>
      <c r="AF40" s="314"/>
      <c r="AG40" s="312">
        <f>COUNTIFS($B$12:$B$31,AG$38,$C$12:$C$31,"A",$E$12:$E$31,"*")</f>
        <v>0</v>
      </c>
      <c r="AH40" s="313"/>
      <c r="AI40" s="314"/>
      <c r="AJ40" s="312">
        <f>COUNTIFS($B$12:$B$31,AG$38,$C$12:$C$31,"B",$E$12:$E$31,"*")</f>
        <v>0</v>
      </c>
      <c r="AK40" s="314"/>
      <c r="AL40" s="101">
        <f>COUNTIFS($B$12:$B$31,AL$38,$C$12:$C$31,"A",$E$12:$E$31,"*")</f>
        <v>0</v>
      </c>
      <c r="AM40" s="101">
        <f>COUNTIFS($B$12:$B$31,AL$38,$C$12:$C$31,"B",$E$12:$E$31,"*")</f>
        <v>0</v>
      </c>
      <c r="AN40" s="62"/>
    </row>
    <row r="41" spans="1:40" ht="18" customHeight="1" x14ac:dyDescent="0.45">
      <c r="A41" s="62"/>
      <c r="B41" s="82" t="s">
        <v>109</v>
      </c>
      <c r="C41" s="101">
        <f>COUNTIFS($B$12:$B$31,C$38,$C$12:$C$31,"C",$E$12:$E$31,"*")</f>
        <v>0</v>
      </c>
      <c r="D41" s="101">
        <f>COUNTIFS($B$12:$B$31,C$38,$C$12:$C$31,"D",$E$12:$E$31,"*")</f>
        <v>0</v>
      </c>
      <c r="E41" s="101">
        <f>COUNTIFS($B$12:$B$31,E$38,$C$12:$C$31,"C",$E$12:$E$31,"*")</f>
        <v>0</v>
      </c>
      <c r="F41" s="312">
        <f>COUNTIFS($B$12:$B$31,E$38,$C$12:$C$31,"D",$E$12:$E$31,"*")</f>
        <v>0</v>
      </c>
      <c r="G41" s="313"/>
      <c r="H41" s="314"/>
      <c r="I41" s="312">
        <f>COUNTIFS($B$12:$B$31,I$38,$C$12:$C$31,"C",$E$12:$E$31,"*")</f>
        <v>0</v>
      </c>
      <c r="J41" s="313"/>
      <c r="K41" s="314"/>
      <c r="L41" s="312">
        <f>COUNTIFS($B$12:$B$31,I$38,$C$12:$C$31,"D",$E$12:$E$31,"*")</f>
        <v>0</v>
      </c>
      <c r="M41" s="313"/>
      <c r="N41" s="314"/>
      <c r="O41" s="312">
        <f>COUNTIFS($B$12:$B$31,O$38,$C$12:$C$31,"C",$E$12:$E$31,"*")</f>
        <v>0</v>
      </c>
      <c r="P41" s="313"/>
      <c r="Q41" s="314"/>
      <c r="R41" s="312">
        <f>COUNTIFS($B$12:$B$31,O$38,$C$12:$C$31,"D",$E$12:$E$31,"*")</f>
        <v>0</v>
      </c>
      <c r="S41" s="313"/>
      <c r="T41" s="314"/>
      <c r="U41" s="312">
        <f>COUNTIFS($B$12:$B$31,U$38,$C$12:$C$31,"C",$E$12:$E$31,"*")</f>
        <v>0</v>
      </c>
      <c r="V41" s="313"/>
      <c r="W41" s="314"/>
      <c r="X41" s="312">
        <f>COUNTIFS($B$12:$B$31,U$38,$C$12:$C$31,"D",$E$12:$E$31,"*")</f>
        <v>0</v>
      </c>
      <c r="Y41" s="313"/>
      <c r="Z41" s="314"/>
      <c r="AA41" s="312">
        <f>COUNTIFS($B$12:$B$31,AA$38,$C$12:$C$31,"C",$E$12:$E$31,"*")</f>
        <v>0</v>
      </c>
      <c r="AB41" s="313"/>
      <c r="AC41" s="314"/>
      <c r="AD41" s="312">
        <f>COUNTIFS($B$12:$B$31,AA$38,$C$12:$C$31,"D",$E$12:$E$31,"*")</f>
        <v>0</v>
      </c>
      <c r="AE41" s="313"/>
      <c r="AF41" s="314"/>
      <c r="AG41" s="312">
        <f>COUNTIFS($B$12:$B$31,AG$38,$C$12:$C$31,"C",$E$12:$E$31,"*")</f>
        <v>0</v>
      </c>
      <c r="AH41" s="313"/>
      <c r="AI41" s="314"/>
      <c r="AJ41" s="312">
        <f>COUNTIFS($B$12:$B$31,AG$38,$C$12:$C$31,"D",$E$12:$E$31,"*")</f>
        <v>0</v>
      </c>
      <c r="AK41" s="314"/>
      <c r="AL41" s="101">
        <f>COUNTIFS($B$12:$B$31,AL$38,$C$12:$C$31,"C",$E$12:$E$31,"*")</f>
        <v>0</v>
      </c>
      <c r="AM41" s="101">
        <f>COUNTIFS($B$12:$B$31,AL$38,$C$12:$C$31,"D",$E$12:$E$31,"*")</f>
        <v>0</v>
      </c>
      <c r="AN41" s="62"/>
    </row>
    <row r="42" spans="1:40" ht="24.9" customHeight="1" x14ac:dyDescent="0.45">
      <c r="A42" s="62"/>
      <c r="B42" s="82" t="s">
        <v>201</v>
      </c>
      <c r="C42" s="309" t="str">
        <f>IF($AK$3="４週",SUMIFS($AK$12:$AK$31,$B$12:$B$31,C38)/4/$AH$6,IF($AK$3="歴月",SUMIFS($AK$12:$AK$31,$B$12:$B$31,C38)/$AL$6,"記載する期間を選択してください"))</f>
        <v>記載する期間を選択してください</v>
      </c>
      <c r="D42" s="317"/>
      <c r="E42" s="309" t="str">
        <f>IF($AK$3="４週",SUMIFS($AK$12:$AK$31,$B$12:$B$31,E38)/4/$AH$6,IF($AK$3="歴月",SUMIFS($AK$12:$AK$31,$B$12:$B$31,E38)/$AL$6,"記載する期間を選択してください"))</f>
        <v>記載する期間を選択してください</v>
      </c>
      <c r="F42" s="310"/>
      <c r="G42" s="310"/>
      <c r="H42" s="317"/>
      <c r="I42" s="309" t="str">
        <f>IF($AK$3="４週",SUMIFS($AK$12:$AK$31,$B$12:$B$31,I38)/4/$AH$6,IF($AK$3="歴月",SUMIFS($AK$12:$AK$31,$B$12:$B$31,I38)/$AL$6,"記載する期間を選択してください"))</f>
        <v>記載する期間を選択してください</v>
      </c>
      <c r="J42" s="310"/>
      <c r="K42" s="310"/>
      <c r="L42" s="310"/>
      <c r="M42" s="310"/>
      <c r="N42" s="317"/>
      <c r="O42" s="309" t="str">
        <f>IF($AK$3="４週",SUMIFS($AK$12:$AK$31,$B$12:$B$31,O38)/4/$AH$6,IF($AK$3="歴月",SUMIFS($AK$12:$AK$31,$B$12:$B$31,O38)/$AL$6,"記載する期間を選択してください"))</f>
        <v>記載する期間を選択してください</v>
      </c>
      <c r="P42" s="310"/>
      <c r="Q42" s="310"/>
      <c r="R42" s="310"/>
      <c r="S42" s="310"/>
      <c r="T42" s="317"/>
      <c r="U42" s="309" t="str">
        <f>IF($AK$3="４週",SUMIFS($AK$12:$AK$31,$B$12:$B$31,U38)/4/$AH$6,IF($AK$3="歴月",SUMIFS($AK$12:$AK$31,$B$12:$B$31,U38)/$AL$6,"記載する期間を選択してください"))</f>
        <v>記載する期間を選択してください</v>
      </c>
      <c r="V42" s="310"/>
      <c r="W42" s="310"/>
      <c r="X42" s="310"/>
      <c r="Y42" s="310"/>
      <c r="Z42" s="317"/>
      <c r="AA42" s="309" t="str">
        <f>IF($AK$3="４週",SUMIFS($AK$12:$AK$31,$B$12:$B$31,AA38)/4/$AH$6,IF($AK$3="歴月",SUMIFS($AK$12:$AK$31,$B$12:$B$31,AA38)/$AL$6,"記載する期間を選択してください"))</f>
        <v>記載する期間を選択してください</v>
      </c>
      <c r="AB42" s="310"/>
      <c r="AC42" s="310"/>
      <c r="AD42" s="310"/>
      <c r="AE42" s="310"/>
      <c r="AF42" s="317"/>
      <c r="AG42" s="309" t="str">
        <f>IF($AK$3="４週",SUMIFS($AK$12:$AK$31,$B$12:$B$31,AG38)/4/$AH$6,IF($AK$3="歴月",SUMIFS($AK$12:$AK$31,$B$12:$B$31,AG38)/$AL$6,"記載する期間を選択してください"))</f>
        <v>記載する期間を選択してください</v>
      </c>
      <c r="AH42" s="310"/>
      <c r="AI42" s="310"/>
      <c r="AJ42" s="310"/>
      <c r="AK42" s="317"/>
      <c r="AL42" s="309" t="str">
        <f>IF($AK$3="４週",SUMIFS($AK$12:$AK$31,$B$12:$B$31,AL38)/4/$AH$6,IF($AK$3="歴月",SUMIFS($AK$12:$AK$31,$B$12:$B$31,AL38)/$AL$6,"記載する期間を選択してください"))</f>
        <v>記載する期間を選択してください</v>
      </c>
      <c r="AM42" s="317"/>
      <c r="AN42" s="62"/>
    </row>
    <row r="43" spans="1:40" ht="5.0999999999999996" customHeight="1" x14ac:dyDescent="0.45">
      <c r="A43" s="62"/>
      <c r="B43" s="59"/>
      <c r="C43" s="78">
        <v>2</v>
      </c>
      <c r="D43" s="78"/>
      <c r="E43" s="78">
        <v>3</v>
      </c>
      <c r="F43" s="78"/>
      <c r="G43" s="78"/>
      <c r="H43" s="78"/>
      <c r="I43" s="78">
        <v>4</v>
      </c>
      <c r="J43" s="78"/>
      <c r="K43" s="78"/>
      <c r="L43" s="78"/>
      <c r="M43" s="78"/>
      <c r="N43" s="78"/>
      <c r="O43" s="78">
        <v>5</v>
      </c>
      <c r="P43" s="78"/>
      <c r="Q43" s="78"/>
      <c r="R43" s="78"/>
      <c r="S43" s="78"/>
      <c r="T43" s="78"/>
      <c r="U43" s="78">
        <v>6</v>
      </c>
      <c r="V43" s="78"/>
      <c r="W43" s="78"/>
      <c r="X43" s="78"/>
      <c r="Y43" s="78"/>
      <c r="Z43" s="78"/>
      <c r="AA43" s="78">
        <v>7</v>
      </c>
      <c r="AB43" s="78"/>
      <c r="AC43" s="78"/>
      <c r="AD43" s="78"/>
      <c r="AE43" s="78"/>
      <c r="AF43" s="78"/>
      <c r="AG43" s="78">
        <v>8</v>
      </c>
      <c r="AH43" s="78"/>
      <c r="AI43" s="78"/>
      <c r="AJ43" s="78"/>
      <c r="AK43" s="78"/>
      <c r="AL43" s="78">
        <v>9</v>
      </c>
      <c r="AM43" s="100"/>
      <c r="AN43" s="62"/>
    </row>
    <row r="44" spans="1:40" ht="15" customHeight="1" x14ac:dyDescent="0.45">
      <c r="A44" s="60" t="s">
        <v>166</v>
      </c>
      <c r="B44" s="91"/>
      <c r="C44" s="92"/>
      <c r="D44" s="92"/>
      <c r="E44" s="92"/>
      <c r="F44" s="93"/>
      <c r="G44" s="92"/>
      <c r="H44" s="78"/>
      <c r="I44" s="78"/>
      <c r="J44" s="78"/>
      <c r="K44" s="78"/>
      <c r="L44" s="78"/>
      <c r="M44" s="78"/>
      <c r="N44" s="78"/>
      <c r="O44" s="78"/>
      <c r="P44" s="78"/>
      <c r="Q44" s="78"/>
      <c r="R44" s="78">
        <v>6</v>
      </c>
      <c r="S44" s="78"/>
      <c r="T44" s="78"/>
      <c r="U44" s="78"/>
      <c r="V44" s="78"/>
      <c r="W44" s="78"/>
      <c r="X44" s="78">
        <v>7</v>
      </c>
      <c r="Y44" s="78"/>
      <c r="Z44" s="78"/>
      <c r="AA44" s="78"/>
      <c r="AB44" s="78"/>
      <c r="AC44" s="78"/>
      <c r="AD44" s="78">
        <v>8</v>
      </c>
      <c r="AE44" s="78"/>
      <c r="AF44" s="78"/>
      <c r="AG44" s="79"/>
      <c r="AH44" s="79"/>
      <c r="AI44" s="79"/>
      <c r="AJ44" s="79">
        <v>9</v>
      </c>
      <c r="AK44" s="77"/>
      <c r="AL44" s="77"/>
      <c r="AM44" s="62"/>
    </row>
    <row r="45" spans="1:40" s="60" customFormat="1" ht="15" customHeight="1" x14ac:dyDescent="0.45">
      <c r="A45" s="60" t="s">
        <v>167</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x14ac:dyDescent="0.45">
      <c r="A46" s="60" t="s">
        <v>217</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x14ac:dyDescent="0.45">
      <c r="A47" s="86" t="s">
        <v>332</v>
      </c>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s="60" customFormat="1" ht="15" customHeight="1" x14ac:dyDescent="0.45">
      <c r="A48" s="60" t="s">
        <v>168</v>
      </c>
      <c r="B48" s="86"/>
      <c r="C48" s="86"/>
      <c r="D48" s="86"/>
      <c r="E48" s="86"/>
      <c r="F48" s="86"/>
      <c r="G48" s="86"/>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row>
    <row r="49" spans="1:39" s="60" customFormat="1" ht="15" customHeight="1" x14ac:dyDescent="0.45">
      <c r="A49" s="60" t="s">
        <v>169</v>
      </c>
      <c r="B49" s="86"/>
      <c r="C49" s="86"/>
      <c r="D49" s="86"/>
      <c r="E49" s="86"/>
      <c r="F49" s="86"/>
      <c r="G49" s="86"/>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row>
    <row r="50" spans="1:39" ht="15" customHeight="1" x14ac:dyDescent="0.45">
      <c r="A50" s="60" t="s">
        <v>170</v>
      </c>
      <c r="B50" s="94"/>
      <c r="C50" s="60"/>
      <c r="D50" s="60"/>
      <c r="E50" s="60"/>
      <c r="F50" s="60"/>
      <c r="G50" s="60"/>
    </row>
    <row r="51" spans="1:39" ht="15" customHeight="1" x14ac:dyDescent="0.45">
      <c r="A51" s="60" t="s">
        <v>171</v>
      </c>
      <c r="B51" s="94"/>
      <c r="C51" s="60"/>
      <c r="D51" s="60"/>
      <c r="E51" s="60"/>
      <c r="F51" s="60"/>
      <c r="G51" s="60"/>
    </row>
    <row r="52" spans="1:39" ht="15" customHeight="1" x14ac:dyDescent="0.45">
      <c r="A52" s="60"/>
      <c r="B52" s="75" t="s">
        <v>172</v>
      </c>
      <c r="C52" s="267" t="s">
        <v>173</v>
      </c>
      <c r="D52" s="267"/>
      <c r="E52" s="267"/>
      <c r="F52" s="60"/>
      <c r="G52" s="60"/>
    </row>
    <row r="53" spans="1:39" ht="15" customHeight="1" x14ac:dyDescent="0.45">
      <c r="A53" s="60"/>
      <c r="B53" s="97" t="s">
        <v>190</v>
      </c>
      <c r="C53" s="280" t="s">
        <v>174</v>
      </c>
      <c r="D53" s="280"/>
      <c r="E53" s="280"/>
      <c r="F53" s="60"/>
      <c r="G53" s="60"/>
    </row>
    <row r="54" spans="1:39" ht="15" customHeight="1" x14ac:dyDescent="0.45">
      <c r="A54" s="60"/>
      <c r="B54" s="97" t="s">
        <v>191</v>
      </c>
      <c r="C54" s="280" t="s">
        <v>175</v>
      </c>
      <c r="D54" s="280"/>
      <c r="E54" s="280"/>
      <c r="F54" s="60"/>
      <c r="G54" s="60"/>
    </row>
    <row r="55" spans="1:39" ht="15" customHeight="1" x14ac:dyDescent="0.45">
      <c r="A55" s="60"/>
      <c r="B55" s="97" t="s">
        <v>192</v>
      </c>
      <c r="C55" s="280" t="s">
        <v>176</v>
      </c>
      <c r="D55" s="280"/>
      <c r="E55" s="280"/>
      <c r="F55" s="60"/>
      <c r="G55" s="60"/>
    </row>
    <row r="56" spans="1:39" ht="15" customHeight="1" x14ac:dyDescent="0.45">
      <c r="A56" s="60"/>
      <c r="B56" s="97" t="s">
        <v>193</v>
      </c>
      <c r="C56" s="280" t="s">
        <v>177</v>
      </c>
      <c r="D56" s="280"/>
      <c r="E56" s="280"/>
      <c r="F56" s="60"/>
      <c r="G56" s="60"/>
    </row>
    <row r="57" spans="1:39" ht="15" customHeight="1" x14ac:dyDescent="0.45">
      <c r="A57" s="60"/>
      <c r="B57" s="60" t="s">
        <v>178</v>
      </c>
      <c r="C57" s="60"/>
      <c r="D57" s="60"/>
      <c r="E57" s="60"/>
      <c r="F57" s="60"/>
      <c r="G57" s="60"/>
    </row>
    <row r="58" spans="1:39" ht="15" customHeight="1" x14ac:dyDescent="0.45">
      <c r="A58" s="60"/>
      <c r="B58" s="60" t="s">
        <v>195</v>
      </c>
      <c r="C58" s="60"/>
      <c r="D58" s="60"/>
      <c r="E58" s="60"/>
      <c r="F58" s="60"/>
      <c r="G58" s="60"/>
    </row>
    <row r="59" spans="1:39" ht="15" customHeight="1" x14ac:dyDescent="0.45">
      <c r="A59" s="60"/>
      <c r="B59" s="60" t="s">
        <v>179</v>
      </c>
      <c r="C59" s="60"/>
      <c r="D59" s="60"/>
      <c r="E59" s="60"/>
      <c r="F59" s="60"/>
      <c r="G59" s="60"/>
    </row>
    <row r="60" spans="1:39" ht="15" customHeight="1" x14ac:dyDescent="0.45">
      <c r="A60" s="60" t="s">
        <v>180</v>
      </c>
      <c r="B60" s="94"/>
      <c r="C60" s="60"/>
      <c r="D60" s="60"/>
      <c r="E60" s="60"/>
      <c r="F60" s="60"/>
      <c r="G60" s="60"/>
    </row>
    <row r="61" spans="1:39" ht="15" customHeight="1" x14ac:dyDescent="0.45">
      <c r="A61" s="60" t="s">
        <v>335</v>
      </c>
      <c r="B61" s="94"/>
      <c r="C61" s="60"/>
      <c r="D61" s="60"/>
      <c r="E61" s="60"/>
      <c r="F61" s="60"/>
      <c r="G61" s="60"/>
    </row>
    <row r="62" spans="1:39" ht="15" customHeight="1" x14ac:dyDescent="0.45">
      <c r="A62" s="60" t="s">
        <v>196</v>
      </c>
      <c r="B62" s="94"/>
      <c r="C62" s="60"/>
      <c r="D62" s="60"/>
      <c r="E62" s="60"/>
      <c r="F62" s="60"/>
      <c r="G62" s="60"/>
    </row>
    <row r="63" spans="1:39" ht="15" customHeight="1" x14ac:dyDescent="0.45">
      <c r="A63" s="60" t="s">
        <v>182</v>
      </c>
      <c r="B63" s="94"/>
      <c r="C63" s="60"/>
      <c r="D63" s="60"/>
      <c r="E63" s="60"/>
      <c r="F63" s="60"/>
      <c r="G63" s="60"/>
    </row>
    <row r="64" spans="1:39" ht="15" customHeight="1" x14ac:dyDescent="0.45">
      <c r="A64" s="60" t="s">
        <v>316</v>
      </c>
      <c r="B64" s="94"/>
      <c r="C64" s="60"/>
      <c r="D64" s="60"/>
      <c r="E64" s="60"/>
      <c r="F64" s="60"/>
      <c r="G64" s="60"/>
    </row>
    <row r="65" spans="1:7" ht="15" customHeight="1" x14ac:dyDescent="0.45">
      <c r="A65" s="60" t="s">
        <v>183</v>
      </c>
      <c r="B65" s="94"/>
      <c r="C65" s="60"/>
      <c r="D65" s="60"/>
      <c r="E65" s="60"/>
      <c r="F65" s="60"/>
      <c r="G65" s="60"/>
    </row>
    <row r="66" spans="1:7" ht="15" customHeight="1" x14ac:dyDescent="0.45">
      <c r="A66" s="60" t="s">
        <v>184</v>
      </c>
      <c r="B66" s="94"/>
      <c r="C66" s="60"/>
      <c r="D66" s="60"/>
      <c r="E66" s="60"/>
      <c r="F66" s="60"/>
      <c r="G66" s="60"/>
    </row>
    <row r="67" spans="1:7" ht="15" customHeight="1" x14ac:dyDescent="0.45">
      <c r="A67" s="60" t="s">
        <v>185</v>
      </c>
      <c r="B67" s="94"/>
      <c r="C67" s="60"/>
      <c r="D67" s="60"/>
      <c r="E67" s="60"/>
      <c r="F67" s="60"/>
      <c r="G67" s="60"/>
    </row>
    <row r="68" spans="1:7" ht="15" customHeight="1" x14ac:dyDescent="0.45">
      <c r="A68" s="60" t="s">
        <v>186</v>
      </c>
      <c r="B68" s="94"/>
      <c r="C68" s="60"/>
      <c r="D68" s="60"/>
      <c r="E68" s="60"/>
      <c r="F68" s="60"/>
      <c r="G68" s="60"/>
    </row>
    <row r="69" spans="1:7" ht="15" customHeight="1" x14ac:dyDescent="0.45">
      <c r="A69" s="60" t="s">
        <v>187</v>
      </c>
      <c r="B69" s="94"/>
      <c r="C69" s="60"/>
      <c r="D69" s="60"/>
      <c r="E69" s="60"/>
      <c r="F69" s="60"/>
      <c r="G69" s="60"/>
    </row>
    <row r="70" spans="1:7" ht="15" customHeight="1" x14ac:dyDescent="0.45">
      <c r="A70" s="60" t="s">
        <v>188</v>
      </c>
      <c r="B70" s="94"/>
      <c r="C70" s="60"/>
      <c r="D70" s="60"/>
      <c r="E70" s="60"/>
      <c r="F70" s="60"/>
      <c r="G70" s="60"/>
    </row>
    <row r="71" spans="1:7" ht="15" customHeight="1" x14ac:dyDescent="0.45">
      <c r="A71" s="60" t="s">
        <v>189</v>
      </c>
      <c r="B71" s="94"/>
      <c r="C71" s="60"/>
      <c r="D71" s="60"/>
      <c r="E71" s="60"/>
      <c r="F71" s="60"/>
      <c r="G71" s="60"/>
    </row>
    <row r="72" spans="1:7" ht="15" customHeight="1" x14ac:dyDescent="0.45">
      <c r="A72" s="60" t="s">
        <v>194</v>
      </c>
      <c r="B72" s="94"/>
      <c r="C72" s="60"/>
      <c r="D72" s="60"/>
      <c r="E72" s="60"/>
      <c r="F72" s="60"/>
      <c r="G72" s="60"/>
    </row>
  </sheetData>
  <mergeCells count="101">
    <mergeCell ref="C56:E56"/>
    <mergeCell ref="AA42:AF42"/>
    <mergeCell ref="AG42:AK42"/>
    <mergeCell ref="AL42:AM42"/>
    <mergeCell ref="C52:E52"/>
    <mergeCell ref="C53:E53"/>
    <mergeCell ref="C54:E54"/>
    <mergeCell ref="C55:E55"/>
    <mergeCell ref="AA41:AC41"/>
    <mergeCell ref="AD41:AF41"/>
    <mergeCell ref="AG41:AI41"/>
    <mergeCell ref="AJ41:AK41"/>
    <mergeCell ref="C42:D42"/>
    <mergeCell ref="E42:H42"/>
    <mergeCell ref="I42:N42"/>
    <mergeCell ref="O42:T42"/>
    <mergeCell ref="U42:Z42"/>
    <mergeCell ref="F41:H41"/>
    <mergeCell ref="I41:K41"/>
    <mergeCell ref="L41:N41"/>
    <mergeCell ref="O41:Q41"/>
    <mergeCell ref="R41:T41"/>
    <mergeCell ref="U41:W41"/>
    <mergeCell ref="F40:H40"/>
    <mergeCell ref="I40:K40"/>
    <mergeCell ref="X41:Z41"/>
    <mergeCell ref="AD40:AF40"/>
    <mergeCell ref="AL38:AM38"/>
    <mergeCell ref="F39:H39"/>
    <mergeCell ref="I39:K39"/>
    <mergeCell ref="L39:N39"/>
    <mergeCell ref="O39:Q39"/>
    <mergeCell ref="R39:T39"/>
    <mergeCell ref="U39:W39"/>
    <mergeCell ref="X39:Z39"/>
    <mergeCell ref="AA39:AC39"/>
    <mergeCell ref="L40:N40"/>
    <mergeCell ref="O40:Q40"/>
    <mergeCell ref="R40:T40"/>
    <mergeCell ref="U40:W40"/>
    <mergeCell ref="X40:Z40"/>
    <mergeCell ref="AA40:AC40"/>
    <mergeCell ref="AG40:AI40"/>
    <mergeCell ref="AJ40:AK40"/>
    <mergeCell ref="AG38:AK38"/>
    <mergeCell ref="AM27:AN27"/>
    <mergeCell ref="AM28:AN28"/>
    <mergeCell ref="AM29:AN29"/>
    <mergeCell ref="AM30:AN30"/>
    <mergeCell ref="AM31:AN31"/>
    <mergeCell ref="A32:E32"/>
    <mergeCell ref="AM32:AN33"/>
    <mergeCell ref="A33:E33"/>
    <mergeCell ref="AD39:AF39"/>
    <mergeCell ref="AG39:AI39"/>
    <mergeCell ref="AJ39:AK39"/>
    <mergeCell ref="C38:D38"/>
    <mergeCell ref="E38:H38"/>
    <mergeCell ref="I38:N38"/>
    <mergeCell ref="O38:T38"/>
    <mergeCell ref="U38:Z38"/>
    <mergeCell ref="AA38:AF38"/>
    <mergeCell ref="AM18:AN18"/>
    <mergeCell ref="AM19:AN19"/>
    <mergeCell ref="AM20:AN20"/>
    <mergeCell ref="AM21:AN21"/>
    <mergeCell ref="AM22:AN22"/>
    <mergeCell ref="AM23:AN23"/>
    <mergeCell ref="AM24:AN24"/>
    <mergeCell ref="AM25:AN25"/>
    <mergeCell ref="AM26:AN26"/>
    <mergeCell ref="A8:A11"/>
    <mergeCell ref="B8:B11"/>
    <mergeCell ref="C8:C11"/>
    <mergeCell ref="D8:D11"/>
    <mergeCell ref="E8:E11"/>
    <mergeCell ref="AM14:AN14"/>
    <mergeCell ref="AM15:AN15"/>
    <mergeCell ref="AM16:AN16"/>
    <mergeCell ref="AM17:AN17"/>
    <mergeCell ref="AL8:AL11"/>
    <mergeCell ref="AM8:AN11"/>
    <mergeCell ref="AK3:AN3"/>
    <mergeCell ref="AK4:AN4"/>
    <mergeCell ref="AH6:AJ6"/>
    <mergeCell ref="F8:AJ8"/>
    <mergeCell ref="AK8:AK11"/>
    <mergeCell ref="AM12:AN12"/>
    <mergeCell ref="AM13:AN13"/>
    <mergeCell ref="AK1:AN1"/>
    <mergeCell ref="M2:P2"/>
    <mergeCell ref="Q2:R2"/>
    <mergeCell ref="S2:T2"/>
    <mergeCell ref="U2:V2"/>
    <mergeCell ref="AK2:AN2"/>
    <mergeCell ref="F9:L9"/>
    <mergeCell ref="M9:S9"/>
    <mergeCell ref="T9:Z9"/>
    <mergeCell ref="AA9:AG9"/>
    <mergeCell ref="AH9:AJ9"/>
    <mergeCell ref="AK5:AN5"/>
  </mergeCells>
  <phoneticPr fontId="3"/>
  <dataValidations count="4">
    <dataValidation type="list" allowBlank="1" showInputMessage="1" showErrorMessage="1" sqref="C12:C31" xr:uid="{00000000-0002-0000-1900-000000000000}">
      <formula1>"A,B,C,D"</formula1>
    </dataValidation>
    <dataValidation type="list" allowBlank="1" showInputMessage="1" showErrorMessage="1" sqref="AK4:AN4" xr:uid="{00000000-0002-0000-1900-000003000000}">
      <formula1>"予定,実績"</formula1>
    </dataValidation>
    <dataValidation type="list" allowBlank="1" showInputMessage="1" showErrorMessage="1" sqref="AK3:AN3" xr:uid="{00000000-0002-0000-1900-000004000000}">
      <formula1>"４週,歴月"</formula1>
    </dataValidation>
    <dataValidation type="list" allowBlank="1" showInputMessage="1" showErrorMessage="1" sqref="B12:B31" xr:uid="{00000000-0002-0000-1900-000005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N70"/>
  <sheetViews>
    <sheetView showGridLines="0" view="pageBreakPreview" zoomScaleNormal="100" zoomScaleSheetLayoutView="100" workbookViewId="0">
      <selection activeCell="AI68" sqref="AI68"/>
    </sheetView>
  </sheetViews>
  <sheetFormatPr defaultColWidth="8.19921875" defaultRowHeight="21" customHeight="1" x14ac:dyDescent="0.45"/>
  <cols>
    <col min="1" max="1" width="2.59765625" style="59" customWidth="1"/>
    <col min="2" max="2" width="14.1992187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x14ac:dyDescent="0.45">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262" t="s">
        <v>111</v>
      </c>
      <c r="AL1" s="262"/>
      <c r="AM1" s="262"/>
      <c r="AN1" s="262"/>
    </row>
    <row r="2" spans="1:40" ht="18" customHeight="1" x14ac:dyDescent="0.45">
      <c r="A2" s="62"/>
      <c r="B2" s="63"/>
      <c r="C2" s="63"/>
      <c r="D2" s="63"/>
      <c r="E2" s="63"/>
      <c r="F2" s="63"/>
      <c r="G2" s="63"/>
      <c r="H2" s="63"/>
      <c r="I2" s="63"/>
      <c r="J2" s="63"/>
      <c r="K2" s="63"/>
      <c r="L2" s="63"/>
      <c r="M2" s="269">
        <v>2024</v>
      </c>
      <c r="N2" s="269"/>
      <c r="O2" s="269"/>
      <c r="P2" s="269"/>
      <c r="Q2" s="268" t="s">
        <v>150</v>
      </c>
      <c r="R2" s="268"/>
      <c r="S2" s="269">
        <v>5</v>
      </c>
      <c r="T2" s="269"/>
      <c r="U2" s="268" t="s">
        <v>151</v>
      </c>
      <c r="V2" s="268"/>
      <c r="W2" s="63"/>
      <c r="X2" s="63"/>
      <c r="Y2" s="63"/>
      <c r="Z2" s="62"/>
      <c r="AA2" s="62"/>
      <c r="AC2" s="81"/>
      <c r="AD2" s="63"/>
      <c r="AE2" s="63"/>
      <c r="AF2" s="63"/>
      <c r="AG2" s="63"/>
      <c r="AH2" s="63"/>
      <c r="AI2" s="81" t="s">
        <v>156</v>
      </c>
      <c r="AJ2" s="81"/>
      <c r="AK2" s="263"/>
      <c r="AL2" s="263"/>
      <c r="AM2" s="263"/>
      <c r="AN2" s="263"/>
    </row>
    <row r="3" spans="1:40" ht="18" customHeight="1" x14ac:dyDescent="0.45">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264"/>
      <c r="AL3" s="264"/>
      <c r="AM3" s="264"/>
      <c r="AN3" s="264"/>
    </row>
    <row r="4" spans="1:40" ht="18" customHeight="1" x14ac:dyDescent="0.45">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264"/>
      <c r="AL4" s="264"/>
      <c r="AM4" s="264"/>
      <c r="AN4" s="264"/>
    </row>
    <row r="5" spans="1:40" ht="18" customHeight="1" x14ac:dyDescent="0.45">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01"/>
      <c r="AI5" s="301"/>
      <c r="AJ5" s="301"/>
      <c r="AK5" s="88" t="s">
        <v>157</v>
      </c>
      <c r="AL5" s="99"/>
      <c r="AM5" s="88" t="s">
        <v>158</v>
      </c>
      <c r="AN5" s="62"/>
    </row>
    <row r="6" spans="1:40" ht="9.9" customHeight="1" x14ac:dyDescent="0.45">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5">
      <c r="A7" s="275" t="s">
        <v>153</v>
      </c>
      <c r="B7" s="267" t="s">
        <v>162</v>
      </c>
      <c r="C7" s="272" t="s">
        <v>163</v>
      </c>
      <c r="D7" s="267" t="s">
        <v>164</v>
      </c>
      <c r="E7" s="276" t="s">
        <v>165</v>
      </c>
      <c r="F7" s="271" t="s">
        <v>197</v>
      </c>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65" t="s">
        <v>198</v>
      </c>
      <c r="AL7" s="266" t="s">
        <v>199</v>
      </c>
      <c r="AM7" s="261" t="s">
        <v>200</v>
      </c>
      <c r="AN7" s="261"/>
    </row>
    <row r="8" spans="1:40" ht="15" customHeight="1" x14ac:dyDescent="0.45">
      <c r="A8" s="275"/>
      <c r="B8" s="267"/>
      <c r="C8" s="273"/>
      <c r="D8" s="267"/>
      <c r="E8" s="276"/>
      <c r="F8" s="267" t="s">
        <v>104</v>
      </c>
      <c r="G8" s="267"/>
      <c r="H8" s="267"/>
      <c r="I8" s="267"/>
      <c r="J8" s="267"/>
      <c r="K8" s="267"/>
      <c r="L8" s="267"/>
      <c r="M8" s="267" t="s">
        <v>105</v>
      </c>
      <c r="N8" s="267"/>
      <c r="O8" s="267"/>
      <c r="P8" s="267"/>
      <c r="Q8" s="267"/>
      <c r="R8" s="267"/>
      <c r="S8" s="267"/>
      <c r="T8" s="267" t="s">
        <v>106</v>
      </c>
      <c r="U8" s="267"/>
      <c r="V8" s="267"/>
      <c r="W8" s="267"/>
      <c r="X8" s="267"/>
      <c r="Y8" s="267"/>
      <c r="Z8" s="267"/>
      <c r="AA8" s="267" t="s">
        <v>107</v>
      </c>
      <c r="AB8" s="267"/>
      <c r="AC8" s="267"/>
      <c r="AD8" s="267"/>
      <c r="AE8" s="267"/>
      <c r="AF8" s="267"/>
      <c r="AG8" s="267"/>
      <c r="AH8" s="267" t="s">
        <v>110</v>
      </c>
      <c r="AI8" s="267"/>
      <c r="AJ8" s="267"/>
      <c r="AK8" s="265"/>
      <c r="AL8" s="266"/>
      <c r="AM8" s="261"/>
      <c r="AN8" s="261"/>
    </row>
    <row r="9" spans="1:40" ht="15" customHeight="1" x14ac:dyDescent="0.45">
      <c r="A9" s="275"/>
      <c r="B9" s="267"/>
      <c r="C9" s="273"/>
      <c r="D9" s="267"/>
      <c r="E9" s="276"/>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65"/>
      <c r="AL9" s="266"/>
      <c r="AM9" s="261"/>
      <c r="AN9" s="261"/>
    </row>
    <row r="10" spans="1:40" ht="15" customHeight="1" x14ac:dyDescent="0.45">
      <c r="A10" s="275"/>
      <c r="B10" s="267"/>
      <c r="C10" s="274"/>
      <c r="D10" s="267"/>
      <c r="E10" s="276"/>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65"/>
      <c r="AL10" s="266"/>
      <c r="AM10" s="261"/>
      <c r="AN10" s="261"/>
    </row>
    <row r="11" spans="1:40" ht="18" customHeight="1" x14ac:dyDescent="0.45">
      <c r="A11" s="74">
        <v>1</v>
      </c>
      <c r="B11" s="103" t="s">
        <v>115</v>
      </c>
      <c r="C11" s="83" t="s">
        <v>190</v>
      </c>
      <c r="D11" s="104"/>
      <c r="E11" s="105" t="s">
        <v>190</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9"/>
      <c r="AN11" s="279"/>
    </row>
    <row r="12" spans="1:40" ht="18" customHeight="1" x14ac:dyDescent="0.45">
      <c r="A12" s="74">
        <v>2</v>
      </c>
      <c r="B12" s="103" t="s">
        <v>115</v>
      </c>
      <c r="C12" s="83" t="s">
        <v>191</v>
      </c>
      <c r="D12" s="104"/>
      <c r="E12" s="105" t="s">
        <v>191</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79"/>
      <c r="AN12" s="279"/>
    </row>
    <row r="13" spans="1:40" ht="18" customHeight="1" x14ac:dyDescent="0.45">
      <c r="A13" s="74">
        <v>3</v>
      </c>
      <c r="B13" s="103" t="s">
        <v>115</v>
      </c>
      <c r="C13" s="83" t="s">
        <v>192</v>
      </c>
      <c r="D13" s="104"/>
      <c r="E13" s="105" t="s">
        <v>192</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79"/>
      <c r="AN13" s="279"/>
    </row>
    <row r="14" spans="1:40" ht="18" customHeight="1" x14ac:dyDescent="0.45">
      <c r="A14" s="74">
        <v>4</v>
      </c>
      <c r="B14" s="103" t="s">
        <v>115</v>
      </c>
      <c r="C14" s="83" t="s">
        <v>193</v>
      </c>
      <c r="D14" s="104"/>
      <c r="E14" s="105" t="s">
        <v>193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79"/>
      <c r="AN14" s="279"/>
    </row>
    <row r="15" spans="1:40" ht="18" customHeight="1" x14ac:dyDescent="0.45">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79"/>
      <c r="AN15" s="279"/>
    </row>
    <row r="16" spans="1:40" ht="18" customHeight="1" x14ac:dyDescent="0.45">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9"/>
      <c r="AN16" s="279"/>
    </row>
    <row r="17" spans="1:40" ht="18" customHeight="1" x14ac:dyDescent="0.45">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9"/>
      <c r="AN17" s="279"/>
    </row>
    <row r="18" spans="1:40" ht="18" customHeight="1" x14ac:dyDescent="0.45">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9"/>
      <c r="AN18" s="279"/>
    </row>
    <row r="19" spans="1:40" ht="18" customHeight="1" x14ac:dyDescent="0.45">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9"/>
      <c r="AN19" s="279"/>
    </row>
    <row r="20" spans="1:40" ht="18" customHeight="1" x14ac:dyDescent="0.45">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9"/>
      <c r="AN20" s="279"/>
    </row>
    <row r="21" spans="1:40" ht="18" customHeight="1" x14ac:dyDescent="0.45">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9"/>
      <c r="AN21" s="279"/>
    </row>
    <row r="22" spans="1:40" ht="18" customHeight="1" x14ac:dyDescent="0.45">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9"/>
      <c r="AN22" s="279"/>
    </row>
    <row r="23" spans="1:40" ht="18" customHeight="1" x14ac:dyDescent="0.45">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9"/>
      <c r="AN23" s="279"/>
    </row>
    <row r="24" spans="1:40" ht="18" customHeight="1" x14ac:dyDescent="0.45">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9"/>
      <c r="AN24" s="279"/>
    </row>
    <row r="25" spans="1:40" ht="18" customHeight="1" x14ac:dyDescent="0.45">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9"/>
      <c r="AN25" s="279"/>
    </row>
    <row r="26" spans="1:40" ht="18" customHeight="1" x14ac:dyDescent="0.45">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9"/>
      <c r="AN26" s="279"/>
    </row>
    <row r="27" spans="1:40" ht="18" customHeight="1" x14ac:dyDescent="0.45">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9"/>
      <c r="AN27" s="279"/>
    </row>
    <row r="28" spans="1:40" ht="18" customHeight="1" x14ac:dyDescent="0.45">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9"/>
      <c r="AN28" s="279"/>
    </row>
    <row r="29" spans="1:40" ht="18" customHeight="1" x14ac:dyDescent="0.45">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9"/>
      <c r="AN29" s="279"/>
    </row>
    <row r="30" spans="1:40" ht="18" customHeight="1" x14ac:dyDescent="0.45">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9"/>
      <c r="AN30" s="279"/>
    </row>
    <row r="31" spans="1:40" ht="18" customHeight="1" x14ac:dyDescent="0.45">
      <c r="A31" s="276" t="s">
        <v>94</v>
      </c>
      <c r="B31" s="277"/>
      <c r="C31" s="277"/>
      <c r="D31" s="277"/>
      <c r="E31" s="277"/>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5"/>
      <c r="AN31" s="275"/>
    </row>
    <row r="32" spans="1:40" ht="18" customHeight="1" x14ac:dyDescent="0.45">
      <c r="A32" s="277" t="s">
        <v>96</v>
      </c>
      <c r="B32" s="277"/>
      <c r="C32" s="277"/>
      <c r="D32" s="277"/>
      <c r="E32" s="278"/>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5"/>
      <c r="AN32" s="275"/>
    </row>
    <row r="33" spans="1:40" ht="15" customHeight="1" x14ac:dyDescent="0.45">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x14ac:dyDescent="0.45">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x14ac:dyDescent="0.45">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x14ac:dyDescent="0.45">
      <c r="A36" s="68" t="s">
        <v>214</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4.9" customHeight="1" x14ac:dyDescent="0.45">
      <c r="A37" s="62"/>
      <c r="B37" s="67"/>
      <c r="C37" s="309" t="str">
        <f>IF(VLOOKUP($AK$1,選択肢!$A$1:$J$31,C42,FALSE)=0,"-",VLOOKUP($AK$1,選択肢!$A$1:$J$31,C42,FALSE))</f>
        <v>管理者</v>
      </c>
      <c r="D37" s="310"/>
      <c r="E37" s="316" t="str">
        <f>IF(VLOOKUP($AK$1,選択肢!$A$1:$J$31,E42,FALSE)=0,"-",VLOOKUP($AK$1,選択肢!$A$1:$J$31,E42,FALSE))</f>
        <v>児童発達支援管理責任者</v>
      </c>
      <c r="F37" s="316"/>
      <c r="G37" s="316"/>
      <c r="H37" s="316"/>
      <c r="I37" s="309" t="str">
        <f>IF(VLOOKUP($AK$1,選択肢!$A$1:$J$31,I42,FALSE)=0,"-",VLOOKUP($AK$1,選択肢!$A$1:$J$31,I42,FALSE))</f>
        <v>訪問支援員</v>
      </c>
      <c r="J37" s="310"/>
      <c r="K37" s="310"/>
      <c r="L37" s="310"/>
      <c r="M37" s="310"/>
      <c r="N37" s="317"/>
      <c r="O37" s="309" t="str">
        <f>IF(VLOOKUP($AK$1,選択肢!$A$1:$J$31,O42,FALSE)=0,"-",VLOOKUP($AK$1,選択肢!$A$1:$J$31,O42,FALSE))</f>
        <v>-</v>
      </c>
      <c r="P37" s="310"/>
      <c r="Q37" s="310"/>
      <c r="R37" s="310"/>
      <c r="S37" s="310"/>
      <c r="T37" s="317"/>
      <c r="U37" s="309" t="str">
        <f>IF(VLOOKUP($AK$1,選択肢!$A$1:$J$31,U42,FALSE)=0,"-",VLOOKUP($AK$1,選択肢!$A$1:$J$31,U42,FALSE))</f>
        <v>-</v>
      </c>
      <c r="V37" s="310"/>
      <c r="W37" s="310"/>
      <c r="X37" s="310"/>
      <c r="Y37" s="310"/>
      <c r="Z37" s="317"/>
      <c r="AA37" s="309" t="str">
        <f>IF(VLOOKUP($AK$1,選択肢!$A$1:$J$31,AA42,FALSE)=0,"-",VLOOKUP($AK$1,選択肢!$A$1:$J$31,AA42,FALSE))</f>
        <v>-</v>
      </c>
      <c r="AB37" s="310"/>
      <c r="AC37" s="310"/>
      <c r="AD37" s="310"/>
      <c r="AE37" s="310"/>
      <c r="AF37" s="317"/>
      <c r="AG37" s="316" t="str">
        <f>IF(VLOOKUP($AK$1,選択肢!$A$1:$J$31,AG42,FALSE)=0,"-",VLOOKUP($AK$1,選択肢!$A$1:$J$31,AG42,FALSE))</f>
        <v>-</v>
      </c>
      <c r="AH37" s="316"/>
      <c r="AI37" s="316"/>
      <c r="AJ37" s="316"/>
      <c r="AK37" s="316"/>
      <c r="AL37" s="316" t="str">
        <f>IF(VLOOKUP($AK$1,選択肢!$A$1:$J$31,AL42,FALSE)=0,"-",VLOOKUP($AK$1,選択肢!$A$1:$J$31,AL42,FALSE))</f>
        <v>-</v>
      </c>
      <c r="AM37" s="316"/>
      <c r="AN37" s="62"/>
    </row>
    <row r="38" spans="1:40" ht="18" customHeight="1" x14ac:dyDescent="0.45">
      <c r="A38" s="62"/>
      <c r="B38" s="67"/>
      <c r="C38" s="102" t="s">
        <v>56</v>
      </c>
      <c r="D38" s="102" t="s">
        <v>57</v>
      </c>
      <c r="E38" s="101" t="s">
        <v>56</v>
      </c>
      <c r="F38" s="315" t="s">
        <v>57</v>
      </c>
      <c r="G38" s="315"/>
      <c r="H38" s="315"/>
      <c r="I38" s="312" t="s">
        <v>56</v>
      </c>
      <c r="J38" s="313"/>
      <c r="K38" s="314"/>
      <c r="L38" s="312" t="s">
        <v>57</v>
      </c>
      <c r="M38" s="313"/>
      <c r="N38" s="314"/>
      <c r="O38" s="312" t="s">
        <v>56</v>
      </c>
      <c r="P38" s="313"/>
      <c r="Q38" s="314"/>
      <c r="R38" s="312" t="s">
        <v>57</v>
      </c>
      <c r="S38" s="313"/>
      <c r="T38" s="314"/>
      <c r="U38" s="312" t="s">
        <v>56</v>
      </c>
      <c r="V38" s="313"/>
      <c r="W38" s="314"/>
      <c r="X38" s="312" t="s">
        <v>57</v>
      </c>
      <c r="Y38" s="313"/>
      <c r="Z38" s="314"/>
      <c r="AA38" s="312" t="s">
        <v>56</v>
      </c>
      <c r="AB38" s="313"/>
      <c r="AC38" s="314"/>
      <c r="AD38" s="312" t="s">
        <v>57</v>
      </c>
      <c r="AE38" s="313"/>
      <c r="AF38" s="314"/>
      <c r="AG38" s="312" t="s">
        <v>56</v>
      </c>
      <c r="AH38" s="313"/>
      <c r="AI38" s="314"/>
      <c r="AJ38" s="312" t="s">
        <v>57</v>
      </c>
      <c r="AK38" s="314"/>
      <c r="AL38" s="101" t="s">
        <v>19</v>
      </c>
      <c r="AM38" s="101" t="s">
        <v>18</v>
      </c>
      <c r="AN38" s="62"/>
    </row>
    <row r="39" spans="1:40" ht="18" customHeight="1" x14ac:dyDescent="0.45">
      <c r="A39" s="62"/>
      <c r="B39" s="75" t="s">
        <v>108</v>
      </c>
      <c r="C39" s="101">
        <f>COUNTIFS($B$11:$B$30,C$37,$C$11:$C$30,"A",$E$11:$E$30,"*")</f>
        <v>0</v>
      </c>
      <c r="D39" s="101">
        <f>COUNTIFS($B$11:$B$30,C$37,$C$11:$C$30,"B",$E$11:$E$30,"*")</f>
        <v>0</v>
      </c>
      <c r="E39" s="101">
        <f>COUNTIFS($B$11:$B$30,E$37,$C$11:$C$30,"A",$E$11:$E$30,"*")</f>
        <v>0</v>
      </c>
      <c r="F39" s="312">
        <f>COUNTIFS($B$11:$B$30,E$37,$C$11:$C$30,"B",$E$11:$E$30,"*")</f>
        <v>0</v>
      </c>
      <c r="G39" s="313"/>
      <c r="H39" s="314"/>
      <c r="I39" s="312">
        <f>COUNTIFS($B$11:$B$30,I$37,$C$11:$C$30,"A",$E$11:$E$30,"*")</f>
        <v>0</v>
      </c>
      <c r="J39" s="313"/>
      <c r="K39" s="314"/>
      <c r="L39" s="312">
        <f>COUNTIFS($B$11:$B$30,I$37,$C$11:$C$30,"B",$E$11:$E$30,"*")</f>
        <v>0</v>
      </c>
      <c r="M39" s="313"/>
      <c r="N39" s="314"/>
      <c r="O39" s="312">
        <f>COUNTIFS($B$11:$B$30,O$37,$C$11:$C$30,"A",$E$11:$E$30,"*")</f>
        <v>0</v>
      </c>
      <c r="P39" s="313"/>
      <c r="Q39" s="314"/>
      <c r="R39" s="312">
        <f>COUNTIFS($B$11:$B$30,O$37,$C$11:$C$30,"B",$E$11:$E$30,"*")</f>
        <v>0</v>
      </c>
      <c r="S39" s="313"/>
      <c r="T39" s="314"/>
      <c r="U39" s="312">
        <f>COUNTIFS($B$11:$B$30,U$37,$C$11:$C$30,"A",$E$11:$E$30,"*")</f>
        <v>0</v>
      </c>
      <c r="V39" s="313"/>
      <c r="W39" s="314"/>
      <c r="X39" s="312">
        <f>COUNTIFS($B$11:$B$30,U$37,$C$11:$C$30,"B",$E$11:$E$30,"*")</f>
        <v>0</v>
      </c>
      <c r="Y39" s="313"/>
      <c r="Z39" s="314"/>
      <c r="AA39" s="312">
        <f>COUNTIFS($B$11:$B$30,AA$37,$C$11:$C$30,"A",$E$11:$E$30,"*")</f>
        <v>0</v>
      </c>
      <c r="AB39" s="313"/>
      <c r="AC39" s="314"/>
      <c r="AD39" s="312">
        <f>COUNTIFS($B$11:$B$30,AA$37,$C$11:$C$30,"B",$E$11:$E$30,"*")</f>
        <v>0</v>
      </c>
      <c r="AE39" s="313"/>
      <c r="AF39" s="314"/>
      <c r="AG39" s="312">
        <f>COUNTIFS($B$11:$B$30,AG$37,$C$11:$C$30,"A",$E$11:$E$30,"*")</f>
        <v>0</v>
      </c>
      <c r="AH39" s="313"/>
      <c r="AI39" s="314"/>
      <c r="AJ39" s="312">
        <f>COUNTIFS($B$11:$B$30,AG$37,$C$11:$C$30,"B",$E$11:$E$30,"*")</f>
        <v>0</v>
      </c>
      <c r="AK39" s="314"/>
      <c r="AL39" s="101">
        <f>COUNTIFS($B$11:$B$30,AL$37,$C$11:$C$30,"A",$E$11:$E$30,"*")</f>
        <v>0</v>
      </c>
      <c r="AM39" s="101">
        <f>COUNTIFS($B$11:$B$30,AL$37,$C$11:$C$30,"B",$E$11:$E$30,"*")</f>
        <v>0</v>
      </c>
      <c r="AN39" s="62"/>
    </row>
    <row r="40" spans="1:40" ht="18" customHeight="1" x14ac:dyDescent="0.45">
      <c r="A40" s="62"/>
      <c r="B40" s="82" t="s">
        <v>109</v>
      </c>
      <c r="C40" s="101">
        <f>COUNTIFS($B$11:$B$30,C$37,$C$11:$C$30,"C",$E$11:$E$30,"*")</f>
        <v>0</v>
      </c>
      <c r="D40" s="101">
        <f>COUNTIFS($B$11:$B$30,C$37,$C$11:$C$30,"D",$E$11:$E$30,"*")</f>
        <v>0</v>
      </c>
      <c r="E40" s="101">
        <f>COUNTIFS($B$11:$B$30,E$37,$C$11:$C$30,"C",$E$11:$E$30,"*")</f>
        <v>0</v>
      </c>
      <c r="F40" s="312">
        <f>COUNTIFS($B$11:$B$30,E$37,$C$11:$C$30,"D",$E$11:$E$30,"*")</f>
        <v>0</v>
      </c>
      <c r="G40" s="313"/>
      <c r="H40" s="314"/>
      <c r="I40" s="312">
        <f>COUNTIFS($B$11:$B$30,I$37,$C$11:$C$30,"C",$E$11:$E$30,"*")</f>
        <v>0</v>
      </c>
      <c r="J40" s="313"/>
      <c r="K40" s="314"/>
      <c r="L40" s="312">
        <f>COUNTIFS($B$11:$B$30,I$37,$C$11:$C$30,"D",$E$11:$E$30,"*")</f>
        <v>0</v>
      </c>
      <c r="M40" s="313"/>
      <c r="N40" s="314"/>
      <c r="O40" s="312">
        <f>COUNTIFS($B$11:$B$30,O$37,$C$11:$C$30,"C",$E$11:$E$30,"*")</f>
        <v>0</v>
      </c>
      <c r="P40" s="313"/>
      <c r="Q40" s="314"/>
      <c r="R40" s="312">
        <f>COUNTIFS($B$11:$B$30,O$37,$C$11:$C$30,"D",$E$11:$E$30,"*")</f>
        <v>0</v>
      </c>
      <c r="S40" s="313"/>
      <c r="T40" s="314"/>
      <c r="U40" s="312">
        <f>COUNTIFS($B$11:$B$30,U$37,$C$11:$C$30,"C",$E$11:$E$30,"*")</f>
        <v>0</v>
      </c>
      <c r="V40" s="313"/>
      <c r="W40" s="314"/>
      <c r="X40" s="312">
        <f>COUNTIFS($B$11:$B$30,U$37,$C$11:$C$30,"D",$E$11:$E$30,"*")</f>
        <v>0</v>
      </c>
      <c r="Y40" s="313"/>
      <c r="Z40" s="314"/>
      <c r="AA40" s="312">
        <f>COUNTIFS($B$11:$B$30,AA$37,$C$11:$C$30,"C",$E$11:$E$30,"*")</f>
        <v>0</v>
      </c>
      <c r="AB40" s="313"/>
      <c r="AC40" s="314"/>
      <c r="AD40" s="312">
        <f>COUNTIFS($B$11:$B$30,AA$37,$C$11:$C$30,"D",$E$11:$E$30,"*")</f>
        <v>0</v>
      </c>
      <c r="AE40" s="313"/>
      <c r="AF40" s="314"/>
      <c r="AG40" s="312">
        <f>COUNTIFS($B$11:$B$30,AG$37,$C$11:$C$30,"C",$E$11:$E$30,"*")</f>
        <v>0</v>
      </c>
      <c r="AH40" s="313"/>
      <c r="AI40" s="314"/>
      <c r="AJ40" s="312">
        <f>COUNTIFS($B$11:$B$30,AG$37,$C$11:$C$30,"D",$E$11:$E$30,"*")</f>
        <v>0</v>
      </c>
      <c r="AK40" s="314"/>
      <c r="AL40" s="101">
        <f>COUNTIFS($B$11:$B$30,AL$37,$C$11:$C$30,"C",$E$11:$E$30,"*")</f>
        <v>0</v>
      </c>
      <c r="AM40" s="101">
        <f>COUNTIFS($B$11:$B$30,AL$37,$C$11:$C$30,"D",$E$11:$E$30,"*")</f>
        <v>0</v>
      </c>
      <c r="AN40" s="62"/>
    </row>
    <row r="41" spans="1:40" ht="24.9" customHeight="1" x14ac:dyDescent="0.45">
      <c r="A41" s="62"/>
      <c r="B41" s="82" t="s">
        <v>201</v>
      </c>
      <c r="C41" s="309" t="str">
        <f>IF($AK$3="４週",SUMIFS($AK$11:$AK$30,$B$11:$B$30,C37)/4/$AH$5,IF($AK$3="歴月",SUMIFS($AK$11:$AK$30,$B$11:$B$30,C37)/$AL$5,"記載する期間を選択してください"))</f>
        <v>記載する期間を選択してください</v>
      </c>
      <c r="D41" s="317"/>
      <c r="E41" s="309" t="str">
        <f>IF($AK$3="４週",SUMIFS($AK$11:$AK$30,$B$11:$B$30,E37)/4/$AH$5,IF($AK$3="歴月",SUMIFS($AK$11:$AK$30,$B$11:$B$30,E37)/$AL$5,"記載する期間を選択してください"))</f>
        <v>記載する期間を選択してください</v>
      </c>
      <c r="F41" s="310"/>
      <c r="G41" s="310"/>
      <c r="H41" s="317"/>
      <c r="I41" s="309" t="str">
        <f>IF($AK$3="４週",SUMIFS($AK$11:$AK$30,$B$11:$B$30,I37)/4/$AH$5,IF($AK$3="歴月",SUMIFS($AK$11:$AK$30,$B$11:$B$30,I37)/$AL$5,"記載する期間を選択してください"))</f>
        <v>記載する期間を選択してください</v>
      </c>
      <c r="J41" s="310"/>
      <c r="K41" s="310"/>
      <c r="L41" s="310"/>
      <c r="M41" s="310"/>
      <c r="N41" s="317"/>
      <c r="O41" s="309" t="str">
        <f>IF($AK$3="４週",SUMIFS($AK$11:$AK$30,$B$11:$B$30,O37)/4/$AH$5,IF($AK$3="歴月",SUMIFS($AK$11:$AK$30,$B$11:$B$30,O37)/$AL$5,"記載する期間を選択してください"))</f>
        <v>記載する期間を選択してください</v>
      </c>
      <c r="P41" s="310"/>
      <c r="Q41" s="310"/>
      <c r="R41" s="310"/>
      <c r="S41" s="310"/>
      <c r="T41" s="317"/>
      <c r="U41" s="309" t="str">
        <f>IF($AK$3="４週",SUMIFS($AK$11:$AK$30,$B$11:$B$30,U37)/4/$AH$5,IF($AK$3="歴月",SUMIFS($AK$11:$AK$30,$B$11:$B$30,U37)/$AL$5,"記載する期間を選択してください"))</f>
        <v>記載する期間を選択してください</v>
      </c>
      <c r="V41" s="310"/>
      <c r="W41" s="310"/>
      <c r="X41" s="310"/>
      <c r="Y41" s="310"/>
      <c r="Z41" s="317"/>
      <c r="AA41" s="309" t="str">
        <f>IF($AK$3="４週",SUMIFS($AK$11:$AK$30,$B$11:$B$30,AA37)/4/$AH$5,IF($AK$3="歴月",SUMIFS($AK$11:$AK$30,$B$11:$B$30,AA37)/$AL$5,"記載する期間を選択してください"))</f>
        <v>記載する期間を選択してください</v>
      </c>
      <c r="AB41" s="310"/>
      <c r="AC41" s="310"/>
      <c r="AD41" s="310"/>
      <c r="AE41" s="310"/>
      <c r="AF41" s="317"/>
      <c r="AG41" s="309" t="str">
        <f>IF($AK$3="４週",SUMIFS($AK$11:$AK$30,$B$11:$B$30,AG37)/4/$AH$5,IF($AK$3="歴月",SUMIFS($AK$11:$AK$30,$B$11:$B$30,AG37)/$AL$5,"記載する期間を選択してください"))</f>
        <v>記載する期間を選択してください</v>
      </c>
      <c r="AH41" s="310"/>
      <c r="AI41" s="310"/>
      <c r="AJ41" s="310"/>
      <c r="AK41" s="317"/>
      <c r="AL41" s="309" t="str">
        <f>IF($AK$3="４週",SUMIFS($AK$11:$AK$30,$B$11:$B$30,AL37)/4/$AH$5,IF($AK$3="歴月",SUMIFS($AK$11:$AK$30,$B$11:$B$30,AL37)/$AL$5,"記載する期間を選択してください"))</f>
        <v>記載する期間を選択してください</v>
      </c>
      <c r="AM41" s="317"/>
      <c r="AN41" s="62"/>
    </row>
    <row r="42" spans="1:40" ht="5.0999999999999996" customHeight="1" x14ac:dyDescent="0.45">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100"/>
      <c r="AN42" s="62"/>
    </row>
    <row r="43" spans="1:40" ht="15" customHeight="1" x14ac:dyDescent="0.45">
      <c r="A43" s="60" t="s">
        <v>166</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x14ac:dyDescent="0.45">
      <c r="A44" s="60" t="s">
        <v>167</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x14ac:dyDescent="0.45">
      <c r="A45" s="60" t="s">
        <v>217</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x14ac:dyDescent="0.45">
      <c r="A46" s="60" t="s">
        <v>168</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x14ac:dyDescent="0.45">
      <c r="A47" s="60" t="s">
        <v>169</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ht="15" customHeight="1" x14ac:dyDescent="0.45">
      <c r="A48" s="60" t="s">
        <v>170</v>
      </c>
      <c r="B48" s="94"/>
      <c r="C48" s="60"/>
      <c r="D48" s="60"/>
      <c r="E48" s="60"/>
      <c r="F48" s="60"/>
      <c r="G48" s="60"/>
    </row>
    <row r="49" spans="1:7" ht="15" customHeight="1" x14ac:dyDescent="0.45">
      <c r="A49" s="60" t="s">
        <v>171</v>
      </c>
      <c r="B49" s="94"/>
      <c r="C49" s="60"/>
      <c r="D49" s="60"/>
      <c r="E49" s="60"/>
      <c r="F49" s="60"/>
      <c r="G49" s="60"/>
    </row>
    <row r="50" spans="1:7" ht="15" customHeight="1" x14ac:dyDescent="0.45">
      <c r="A50" s="60"/>
      <c r="B50" s="75" t="s">
        <v>172</v>
      </c>
      <c r="C50" s="267" t="s">
        <v>173</v>
      </c>
      <c r="D50" s="267"/>
      <c r="E50" s="267"/>
      <c r="F50" s="60"/>
      <c r="G50" s="60"/>
    </row>
    <row r="51" spans="1:7" ht="15" customHeight="1" x14ac:dyDescent="0.45">
      <c r="A51" s="60"/>
      <c r="B51" s="97" t="s">
        <v>190</v>
      </c>
      <c r="C51" s="280" t="s">
        <v>174</v>
      </c>
      <c r="D51" s="280"/>
      <c r="E51" s="280"/>
      <c r="F51" s="60"/>
      <c r="G51" s="60"/>
    </row>
    <row r="52" spans="1:7" ht="15" customHeight="1" x14ac:dyDescent="0.45">
      <c r="A52" s="60"/>
      <c r="B52" s="97" t="s">
        <v>191</v>
      </c>
      <c r="C52" s="280" t="s">
        <v>175</v>
      </c>
      <c r="D52" s="280"/>
      <c r="E52" s="280"/>
      <c r="F52" s="60"/>
      <c r="G52" s="60"/>
    </row>
    <row r="53" spans="1:7" ht="15" customHeight="1" x14ac:dyDescent="0.45">
      <c r="A53" s="60"/>
      <c r="B53" s="97" t="s">
        <v>192</v>
      </c>
      <c r="C53" s="280" t="s">
        <v>176</v>
      </c>
      <c r="D53" s="280"/>
      <c r="E53" s="280"/>
      <c r="F53" s="60"/>
      <c r="G53" s="60"/>
    </row>
    <row r="54" spans="1:7" ht="15" customHeight="1" x14ac:dyDescent="0.45">
      <c r="A54" s="60"/>
      <c r="B54" s="97" t="s">
        <v>193</v>
      </c>
      <c r="C54" s="280" t="s">
        <v>177</v>
      </c>
      <c r="D54" s="280"/>
      <c r="E54" s="280"/>
      <c r="F54" s="60"/>
      <c r="G54" s="60"/>
    </row>
    <row r="55" spans="1:7" ht="15" customHeight="1" x14ac:dyDescent="0.45">
      <c r="A55" s="60"/>
      <c r="B55" s="60" t="s">
        <v>178</v>
      </c>
      <c r="C55" s="60"/>
      <c r="D55" s="60"/>
      <c r="E55" s="60"/>
      <c r="F55" s="60"/>
      <c r="G55" s="60"/>
    </row>
    <row r="56" spans="1:7" ht="15" customHeight="1" x14ac:dyDescent="0.45">
      <c r="A56" s="60"/>
      <c r="B56" s="60" t="s">
        <v>195</v>
      </c>
      <c r="C56" s="60"/>
      <c r="D56" s="60"/>
      <c r="E56" s="60"/>
      <c r="F56" s="60"/>
      <c r="G56" s="60"/>
    </row>
    <row r="57" spans="1:7" ht="15" customHeight="1" x14ac:dyDescent="0.45">
      <c r="A57" s="60"/>
      <c r="B57" s="60" t="s">
        <v>179</v>
      </c>
      <c r="C57" s="60"/>
      <c r="D57" s="60"/>
      <c r="E57" s="60"/>
      <c r="F57" s="60"/>
      <c r="G57" s="60"/>
    </row>
    <row r="58" spans="1:7" ht="15" customHeight="1" x14ac:dyDescent="0.45">
      <c r="A58" s="60" t="s">
        <v>180</v>
      </c>
      <c r="B58" s="94"/>
      <c r="C58" s="60"/>
      <c r="D58" s="60"/>
      <c r="E58" s="60"/>
      <c r="F58" s="60"/>
      <c r="G58" s="60"/>
    </row>
    <row r="59" spans="1:7" ht="15" customHeight="1" x14ac:dyDescent="0.45">
      <c r="A59" s="60" t="s">
        <v>181</v>
      </c>
      <c r="B59" s="94"/>
      <c r="C59" s="60"/>
      <c r="D59" s="60"/>
      <c r="E59" s="60"/>
      <c r="F59" s="60"/>
      <c r="G59" s="60"/>
    </row>
    <row r="60" spans="1:7" ht="15" customHeight="1" x14ac:dyDescent="0.45">
      <c r="A60" s="60" t="s">
        <v>196</v>
      </c>
      <c r="B60" s="94"/>
      <c r="C60" s="60"/>
      <c r="D60" s="60"/>
      <c r="E60" s="60"/>
      <c r="F60" s="60"/>
      <c r="G60" s="60"/>
    </row>
    <row r="61" spans="1:7" ht="15" customHeight="1" x14ac:dyDescent="0.45">
      <c r="A61" s="60" t="s">
        <v>182</v>
      </c>
      <c r="B61" s="94"/>
      <c r="C61" s="60"/>
      <c r="D61" s="60"/>
      <c r="E61" s="60"/>
      <c r="F61" s="60"/>
      <c r="G61" s="60"/>
    </row>
    <row r="62" spans="1:7" ht="15" customHeight="1" x14ac:dyDescent="0.45">
      <c r="A62" s="60" t="s">
        <v>316</v>
      </c>
      <c r="B62" s="94"/>
      <c r="C62" s="60"/>
      <c r="D62" s="60"/>
      <c r="E62" s="60"/>
      <c r="F62" s="60"/>
      <c r="G62" s="60"/>
    </row>
    <row r="63" spans="1:7" ht="15" customHeight="1" x14ac:dyDescent="0.45">
      <c r="A63" s="60" t="s">
        <v>183</v>
      </c>
      <c r="B63" s="94"/>
      <c r="C63" s="60"/>
      <c r="D63" s="60"/>
      <c r="E63" s="60"/>
      <c r="F63" s="60"/>
      <c r="G63" s="60"/>
    </row>
    <row r="64" spans="1:7" ht="15" customHeight="1" x14ac:dyDescent="0.45">
      <c r="A64" s="60" t="s">
        <v>184</v>
      </c>
      <c r="B64" s="94"/>
      <c r="C64" s="60"/>
      <c r="D64" s="60"/>
      <c r="E64" s="60"/>
      <c r="F64" s="60"/>
      <c r="G64" s="60"/>
    </row>
    <row r="65" spans="1:7" ht="15" customHeight="1" x14ac:dyDescent="0.45">
      <c r="A65" s="60" t="s">
        <v>185</v>
      </c>
      <c r="B65" s="94"/>
      <c r="C65" s="60"/>
      <c r="D65" s="60"/>
      <c r="E65" s="60"/>
      <c r="F65" s="60"/>
      <c r="G65" s="60"/>
    </row>
    <row r="66" spans="1:7" ht="15" customHeight="1" x14ac:dyDescent="0.45">
      <c r="A66" s="60" t="s">
        <v>186</v>
      </c>
      <c r="B66" s="94"/>
      <c r="C66" s="60"/>
      <c r="D66" s="60"/>
      <c r="E66" s="60"/>
      <c r="F66" s="60"/>
      <c r="G66" s="60"/>
    </row>
    <row r="67" spans="1:7" ht="15" customHeight="1" x14ac:dyDescent="0.45">
      <c r="A67" s="60" t="s">
        <v>187</v>
      </c>
      <c r="B67" s="94"/>
      <c r="C67" s="60"/>
      <c r="D67" s="60"/>
      <c r="E67" s="60"/>
      <c r="F67" s="60"/>
      <c r="G67" s="60"/>
    </row>
    <row r="68" spans="1:7" ht="15" customHeight="1" x14ac:dyDescent="0.45">
      <c r="A68" s="60" t="s">
        <v>188</v>
      </c>
      <c r="B68" s="94"/>
      <c r="C68" s="60"/>
      <c r="D68" s="60"/>
      <c r="E68" s="60"/>
      <c r="F68" s="60"/>
      <c r="G68" s="60"/>
    </row>
    <row r="69" spans="1:7" ht="15" customHeight="1" x14ac:dyDescent="0.45">
      <c r="A69" s="60" t="s">
        <v>189</v>
      </c>
      <c r="B69" s="94"/>
      <c r="C69" s="60"/>
      <c r="D69" s="60"/>
      <c r="E69" s="60"/>
      <c r="F69" s="60"/>
      <c r="G69" s="60"/>
    </row>
    <row r="70" spans="1:7" ht="15" customHeight="1" x14ac:dyDescent="0.45">
      <c r="A70" s="60" t="s">
        <v>194</v>
      </c>
      <c r="B70" s="94"/>
      <c r="C70" s="60"/>
      <c r="D70" s="60"/>
      <c r="E70" s="60"/>
      <c r="F70" s="60"/>
      <c r="G70" s="60"/>
    </row>
  </sheetData>
  <mergeCells count="100">
    <mergeCell ref="C54:E54"/>
    <mergeCell ref="AG41:AK41"/>
    <mergeCell ref="AL41:AM41"/>
    <mergeCell ref="C50:E50"/>
    <mergeCell ref="C51:E51"/>
    <mergeCell ref="C52:E52"/>
    <mergeCell ref="C53:E53"/>
    <mergeCell ref="C41:D41"/>
    <mergeCell ref="E41:H41"/>
    <mergeCell ref="I41:N41"/>
    <mergeCell ref="O41:T41"/>
    <mergeCell ref="U41:Z41"/>
    <mergeCell ref="AA41:AF41"/>
    <mergeCell ref="F39:H39"/>
    <mergeCell ref="I39:K39"/>
    <mergeCell ref="L39:N39"/>
    <mergeCell ref="AJ40:AK40"/>
    <mergeCell ref="X39:Z39"/>
    <mergeCell ref="AA39:AC39"/>
    <mergeCell ref="AD39:AF39"/>
    <mergeCell ref="AG39:AI39"/>
    <mergeCell ref="AJ39:AK39"/>
    <mergeCell ref="X40:Z40"/>
    <mergeCell ref="AG40:AI40"/>
    <mergeCell ref="F40:H40"/>
    <mergeCell ref="I40:K40"/>
    <mergeCell ref="L40:N40"/>
    <mergeCell ref="O40:Q40"/>
    <mergeCell ref="R40:T40"/>
    <mergeCell ref="AA37:AF37"/>
    <mergeCell ref="AD38:AF38"/>
    <mergeCell ref="O37:T37"/>
    <mergeCell ref="U37:Z37"/>
    <mergeCell ref="AA40:AC40"/>
    <mergeCell ref="AD40:AF40"/>
    <mergeCell ref="R38:T38"/>
    <mergeCell ref="U38:W38"/>
    <mergeCell ref="X38:Z38"/>
    <mergeCell ref="AA38:AC38"/>
    <mergeCell ref="O39:Q39"/>
    <mergeCell ref="R39:T39"/>
    <mergeCell ref="U39:W39"/>
    <mergeCell ref="U40:W40"/>
    <mergeCell ref="AG38:AI38"/>
    <mergeCell ref="AJ38:AK38"/>
    <mergeCell ref="AM29:AN29"/>
    <mergeCell ref="AM30:AN30"/>
    <mergeCell ref="A31:E31"/>
    <mergeCell ref="AM31:AN32"/>
    <mergeCell ref="A32:E32"/>
    <mergeCell ref="C37:D37"/>
    <mergeCell ref="E37:H37"/>
    <mergeCell ref="I37:N37"/>
    <mergeCell ref="AG37:AK37"/>
    <mergeCell ref="AL37:AM37"/>
    <mergeCell ref="F38:H38"/>
    <mergeCell ref="I38:K38"/>
    <mergeCell ref="L38:N38"/>
    <mergeCell ref="O38:Q38"/>
    <mergeCell ref="AM28:AN28"/>
    <mergeCell ref="AM17:AN17"/>
    <mergeCell ref="AM18:AN18"/>
    <mergeCell ref="AM19:AN19"/>
    <mergeCell ref="AM20:AN20"/>
    <mergeCell ref="AM21:AN21"/>
    <mergeCell ref="AM22:AN22"/>
    <mergeCell ref="AM23:AN23"/>
    <mergeCell ref="AM24:AN24"/>
    <mergeCell ref="AM25:AN25"/>
    <mergeCell ref="AK3:AN3"/>
    <mergeCell ref="AK4:AN4"/>
    <mergeCell ref="AK7:AK10"/>
    <mergeCell ref="AM26:AN26"/>
    <mergeCell ref="AM27:AN27"/>
    <mergeCell ref="AM16:AN16"/>
    <mergeCell ref="AL7:AL10"/>
    <mergeCell ref="AM7:AN10"/>
    <mergeCell ref="AM11:AN11"/>
    <mergeCell ref="AM12:AN12"/>
    <mergeCell ref="AM13:AN13"/>
    <mergeCell ref="AM14:AN14"/>
    <mergeCell ref="AM15:AN15"/>
    <mergeCell ref="AH5:AJ5"/>
    <mergeCell ref="A7:A10"/>
    <mergeCell ref="B7:B10"/>
    <mergeCell ref="C7:C10"/>
    <mergeCell ref="D7:D10"/>
    <mergeCell ref="E7:E10"/>
    <mergeCell ref="F7:AJ7"/>
    <mergeCell ref="F8:L8"/>
    <mergeCell ref="M8:S8"/>
    <mergeCell ref="T8:Z8"/>
    <mergeCell ref="AA8:AG8"/>
    <mergeCell ref="AH8:AJ8"/>
    <mergeCell ref="AK1:AN1"/>
    <mergeCell ref="M2:P2"/>
    <mergeCell ref="Q2:R2"/>
    <mergeCell ref="S2:T2"/>
    <mergeCell ref="U2:V2"/>
    <mergeCell ref="AK2:AN2"/>
  </mergeCells>
  <phoneticPr fontId="3"/>
  <dataValidations count="4">
    <dataValidation type="list" allowBlank="1" showInputMessage="1" showErrorMessage="1" sqref="B11:B30" xr:uid="{00000000-0002-0000-1A00-000000000000}">
      <formula1>INDIRECT($AK$1)</formula1>
    </dataValidation>
    <dataValidation type="list" allowBlank="1" showInputMessage="1" showErrorMessage="1" sqref="AK3:AN3" xr:uid="{00000000-0002-0000-1A00-000001000000}">
      <formula1>"４週,歴月"</formula1>
    </dataValidation>
    <dataValidation type="list" allowBlank="1" showInputMessage="1" showErrorMessage="1" sqref="AK4:AN4" xr:uid="{00000000-0002-0000-1A00-000002000000}">
      <formula1>"予定,実績"</formula1>
    </dataValidation>
    <dataValidation type="list" allowBlank="1" showInputMessage="1" showErrorMessage="1" sqref="C11:C30" xr:uid="{00000000-0002-0000-1A00-000003000000}">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N70"/>
  <sheetViews>
    <sheetView showGridLines="0" view="pageBreakPreview" zoomScale="80" zoomScaleNormal="100" zoomScaleSheetLayoutView="80" workbookViewId="0">
      <selection activeCell="B25" sqref="B25"/>
    </sheetView>
  </sheetViews>
  <sheetFormatPr defaultColWidth="8.19921875" defaultRowHeight="21" customHeight="1" x14ac:dyDescent="0.45"/>
  <cols>
    <col min="1" max="1" width="2.59765625" style="59" customWidth="1"/>
    <col min="2" max="2" width="1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x14ac:dyDescent="0.45">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262" t="s">
        <v>133</v>
      </c>
      <c r="AL1" s="262"/>
      <c r="AM1" s="262"/>
      <c r="AN1" s="262"/>
    </row>
    <row r="2" spans="1:40" ht="18" customHeight="1" x14ac:dyDescent="0.45">
      <c r="A2" s="62"/>
      <c r="B2" s="63"/>
      <c r="C2" s="63"/>
      <c r="D2" s="63"/>
      <c r="E2" s="63"/>
      <c r="F2" s="63"/>
      <c r="G2" s="63"/>
      <c r="H2" s="63"/>
      <c r="I2" s="63"/>
      <c r="J2" s="63"/>
      <c r="K2" s="63"/>
      <c r="L2" s="63"/>
      <c r="M2" s="269">
        <v>2024</v>
      </c>
      <c r="N2" s="269"/>
      <c r="O2" s="269"/>
      <c r="P2" s="269"/>
      <c r="Q2" s="268" t="s">
        <v>150</v>
      </c>
      <c r="R2" s="268"/>
      <c r="S2" s="269">
        <v>5</v>
      </c>
      <c r="T2" s="269"/>
      <c r="U2" s="268" t="s">
        <v>151</v>
      </c>
      <c r="V2" s="268"/>
      <c r="W2" s="63"/>
      <c r="X2" s="63"/>
      <c r="Y2" s="63"/>
      <c r="Z2" s="62"/>
      <c r="AA2" s="62"/>
      <c r="AC2" s="81"/>
      <c r="AD2" s="63"/>
      <c r="AE2" s="63"/>
      <c r="AF2" s="63"/>
      <c r="AG2" s="63"/>
      <c r="AH2" s="63"/>
      <c r="AI2" s="81" t="s">
        <v>156</v>
      </c>
      <c r="AJ2" s="81"/>
      <c r="AK2" s="263"/>
      <c r="AL2" s="263"/>
      <c r="AM2" s="263"/>
      <c r="AN2" s="263"/>
    </row>
    <row r="3" spans="1:40" ht="18" customHeight="1" x14ac:dyDescent="0.45">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264"/>
      <c r="AL3" s="264"/>
      <c r="AM3" s="264"/>
      <c r="AN3" s="264"/>
    </row>
    <row r="4" spans="1:40" ht="18" customHeight="1" x14ac:dyDescent="0.45">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264"/>
      <c r="AL4" s="264"/>
      <c r="AM4" s="264"/>
      <c r="AN4" s="264"/>
    </row>
    <row r="5" spans="1:40" ht="18" customHeight="1" x14ac:dyDescent="0.45">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01"/>
      <c r="AI5" s="301"/>
      <c r="AJ5" s="301"/>
      <c r="AK5" s="88" t="s">
        <v>157</v>
      </c>
      <c r="AL5" s="99"/>
      <c r="AM5" s="88" t="s">
        <v>158</v>
      </c>
      <c r="AN5" s="62"/>
    </row>
    <row r="6" spans="1:40" ht="9.9" customHeight="1" x14ac:dyDescent="0.45">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5">
      <c r="A7" s="275" t="s">
        <v>153</v>
      </c>
      <c r="B7" s="267" t="s">
        <v>162</v>
      </c>
      <c r="C7" s="272" t="s">
        <v>163</v>
      </c>
      <c r="D7" s="267" t="s">
        <v>164</v>
      </c>
      <c r="E7" s="276" t="s">
        <v>165</v>
      </c>
      <c r="F7" s="271" t="s">
        <v>197</v>
      </c>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65" t="s">
        <v>198</v>
      </c>
      <c r="AL7" s="266" t="s">
        <v>199</v>
      </c>
      <c r="AM7" s="261" t="s">
        <v>200</v>
      </c>
      <c r="AN7" s="261"/>
    </row>
    <row r="8" spans="1:40" ht="15" customHeight="1" x14ac:dyDescent="0.45">
      <c r="A8" s="275"/>
      <c r="B8" s="267"/>
      <c r="C8" s="273"/>
      <c r="D8" s="267"/>
      <c r="E8" s="276"/>
      <c r="F8" s="267" t="s">
        <v>104</v>
      </c>
      <c r="G8" s="267"/>
      <c r="H8" s="267"/>
      <c r="I8" s="267"/>
      <c r="J8" s="267"/>
      <c r="K8" s="267"/>
      <c r="L8" s="267"/>
      <c r="M8" s="267" t="s">
        <v>105</v>
      </c>
      <c r="N8" s="267"/>
      <c r="O8" s="267"/>
      <c r="P8" s="267"/>
      <c r="Q8" s="267"/>
      <c r="R8" s="267"/>
      <c r="S8" s="267"/>
      <c r="T8" s="267" t="s">
        <v>106</v>
      </c>
      <c r="U8" s="267"/>
      <c r="V8" s="267"/>
      <c r="W8" s="267"/>
      <c r="X8" s="267"/>
      <c r="Y8" s="267"/>
      <c r="Z8" s="267"/>
      <c r="AA8" s="267" t="s">
        <v>107</v>
      </c>
      <c r="AB8" s="267"/>
      <c r="AC8" s="267"/>
      <c r="AD8" s="267"/>
      <c r="AE8" s="267"/>
      <c r="AF8" s="267"/>
      <c r="AG8" s="267"/>
      <c r="AH8" s="267" t="s">
        <v>110</v>
      </c>
      <c r="AI8" s="267"/>
      <c r="AJ8" s="267"/>
      <c r="AK8" s="265"/>
      <c r="AL8" s="266"/>
      <c r="AM8" s="261"/>
      <c r="AN8" s="261"/>
    </row>
    <row r="9" spans="1:40" ht="15" customHeight="1" x14ac:dyDescent="0.45">
      <c r="A9" s="275"/>
      <c r="B9" s="267"/>
      <c r="C9" s="273"/>
      <c r="D9" s="267"/>
      <c r="E9" s="276"/>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65"/>
      <c r="AL9" s="266"/>
      <c r="AM9" s="261"/>
      <c r="AN9" s="261"/>
    </row>
    <row r="10" spans="1:40" ht="15" customHeight="1" x14ac:dyDescent="0.45">
      <c r="A10" s="275"/>
      <c r="B10" s="267"/>
      <c r="C10" s="274"/>
      <c r="D10" s="267"/>
      <c r="E10" s="276"/>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65"/>
      <c r="AL10" s="266"/>
      <c r="AM10" s="261"/>
      <c r="AN10" s="261"/>
    </row>
    <row r="11" spans="1:40" ht="18" customHeight="1" x14ac:dyDescent="0.45">
      <c r="A11" s="74">
        <v>1</v>
      </c>
      <c r="B11" s="103" t="s">
        <v>115</v>
      </c>
      <c r="C11" s="83" t="s">
        <v>190</v>
      </c>
      <c r="D11" s="104"/>
      <c r="E11" s="105" t="s">
        <v>190</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9"/>
      <c r="AN11" s="279"/>
    </row>
    <row r="12" spans="1:40" ht="18" customHeight="1" x14ac:dyDescent="0.45">
      <c r="A12" s="74">
        <v>2</v>
      </c>
      <c r="B12" s="103" t="s">
        <v>115</v>
      </c>
      <c r="C12" s="83" t="s">
        <v>191</v>
      </c>
      <c r="D12" s="104"/>
      <c r="E12" s="105" t="s">
        <v>191</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IF($AK$3="４週",AK12/4,AK12/(DAY(EOMONTH($F$9,0))/7))</f>
        <v>0</v>
      </c>
      <c r="AM12" s="279"/>
      <c r="AN12" s="279"/>
    </row>
    <row r="13" spans="1:40" ht="18" customHeight="1" x14ac:dyDescent="0.45">
      <c r="A13" s="74">
        <v>3</v>
      </c>
      <c r="B13" s="103" t="s">
        <v>115</v>
      </c>
      <c r="C13" s="83" t="s">
        <v>192</v>
      </c>
      <c r="D13" s="104"/>
      <c r="E13" s="105" t="s">
        <v>192</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IF($AK$3="４週",AK13/4,AK13/(DAY(EOMONTH($F$9,0))/7))</f>
        <v>0</v>
      </c>
      <c r="AM13" s="279"/>
      <c r="AN13" s="279"/>
    </row>
    <row r="14" spans="1:40" ht="18" customHeight="1" x14ac:dyDescent="0.45">
      <c r="A14" s="74">
        <v>4</v>
      </c>
      <c r="B14" s="103" t="s">
        <v>115</v>
      </c>
      <c r="C14" s="83" t="s">
        <v>193</v>
      </c>
      <c r="D14" s="104"/>
      <c r="E14" s="105" t="s">
        <v>193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IF($AK$3="４週",AK14/4,AK14/(DAY(EOMONTH($F$9,0))/7))</f>
        <v>0</v>
      </c>
      <c r="AM14" s="279"/>
      <c r="AN14" s="279"/>
    </row>
    <row r="15" spans="1:40" ht="18" customHeight="1" x14ac:dyDescent="0.45">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ref="AL15:AL30" si="1">IF($AK$3="４週",AK15/4,AK15/(DAY(EOMONTH($F$9,0))/7))</f>
        <v>0</v>
      </c>
      <c r="AM15" s="279"/>
      <c r="AN15" s="279"/>
    </row>
    <row r="16" spans="1:40" ht="18" customHeight="1" x14ac:dyDescent="0.45">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9"/>
      <c r="AN16" s="279"/>
    </row>
    <row r="17" spans="1:40" ht="18" customHeight="1" x14ac:dyDescent="0.45">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9"/>
      <c r="AN17" s="279"/>
    </row>
    <row r="18" spans="1:40" ht="18" customHeight="1" x14ac:dyDescent="0.45">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9"/>
      <c r="AN18" s="279"/>
    </row>
    <row r="19" spans="1:40" ht="18" customHeight="1" x14ac:dyDescent="0.45">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9"/>
      <c r="AN19" s="279"/>
    </row>
    <row r="20" spans="1:40" ht="18" customHeight="1" x14ac:dyDescent="0.45">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9"/>
      <c r="AN20" s="279"/>
    </row>
    <row r="21" spans="1:40" ht="18" customHeight="1" x14ac:dyDescent="0.45">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9"/>
      <c r="AN21" s="279"/>
    </row>
    <row r="22" spans="1:40" ht="18" customHeight="1" x14ac:dyDescent="0.45">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9"/>
      <c r="AN22" s="279"/>
    </row>
    <row r="23" spans="1:40" ht="18" customHeight="1" x14ac:dyDescent="0.45">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9"/>
      <c r="AN23" s="279"/>
    </row>
    <row r="24" spans="1:40" ht="18" customHeight="1" x14ac:dyDescent="0.45">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9"/>
      <c r="AN24" s="279"/>
    </row>
    <row r="25" spans="1:40" ht="18" customHeight="1" x14ac:dyDescent="0.45">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9"/>
      <c r="AN25" s="279"/>
    </row>
    <row r="26" spans="1:40" ht="18" customHeight="1" x14ac:dyDescent="0.45">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9"/>
      <c r="AN26" s="279"/>
    </row>
    <row r="27" spans="1:40" ht="18" customHeight="1" x14ac:dyDescent="0.45">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9"/>
      <c r="AN27" s="279"/>
    </row>
    <row r="28" spans="1:40" ht="18" customHeight="1" x14ac:dyDescent="0.45">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9"/>
      <c r="AN28" s="279"/>
    </row>
    <row r="29" spans="1:40" ht="18" customHeight="1" x14ac:dyDescent="0.45">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9"/>
      <c r="AN29" s="279"/>
    </row>
    <row r="30" spans="1:40" ht="18" customHeight="1" x14ac:dyDescent="0.45">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9"/>
      <c r="AN30" s="279"/>
    </row>
    <row r="31" spans="1:40" ht="18" customHeight="1" x14ac:dyDescent="0.45">
      <c r="A31" s="276" t="s">
        <v>94</v>
      </c>
      <c r="B31" s="277"/>
      <c r="C31" s="277"/>
      <c r="D31" s="277"/>
      <c r="E31" s="277"/>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5"/>
      <c r="AN31" s="275"/>
    </row>
    <row r="32" spans="1:40" ht="18" customHeight="1" x14ac:dyDescent="0.45">
      <c r="A32" s="277" t="s">
        <v>96</v>
      </c>
      <c r="B32" s="277"/>
      <c r="C32" s="277"/>
      <c r="D32" s="277"/>
      <c r="E32" s="278"/>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5"/>
      <c r="AN32" s="275"/>
    </row>
    <row r="33" spans="1:40" ht="15" customHeight="1" x14ac:dyDescent="0.45">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15" customHeight="1" x14ac:dyDescent="0.45">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0" ht="15" customHeight="1" x14ac:dyDescent="0.45">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0" ht="21" customHeight="1" x14ac:dyDescent="0.45">
      <c r="A36" s="68" t="s">
        <v>214</v>
      </c>
      <c r="B36" s="59"/>
      <c r="C36" s="63"/>
      <c r="D36" s="63"/>
      <c r="E36" s="63"/>
      <c r="F36" s="63"/>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3"/>
      <c r="AM36" s="63"/>
      <c r="AN36" s="62"/>
    </row>
    <row r="37" spans="1:40" ht="24.9" customHeight="1" x14ac:dyDescent="0.45">
      <c r="A37" s="62"/>
      <c r="B37" s="67"/>
      <c r="C37" s="309" t="str">
        <f>IF(VLOOKUP($AK$1,選択肢!$A$1:$J$31,C42,FALSE)=0,"-",VLOOKUP($AK$1,選択肢!$A$1:$J$31,C42,FALSE))</f>
        <v>管理者</v>
      </c>
      <c r="D37" s="310"/>
      <c r="E37" s="316" t="str">
        <f>IF(VLOOKUP($AK$1,選択肢!$A$1:$J$31,E42,FALSE)=0,"-",VLOOKUP($AK$1,選択肢!$A$1:$J$31,E42,FALSE))</f>
        <v>児童発達支援管理責任者</v>
      </c>
      <c r="F37" s="316"/>
      <c r="G37" s="316"/>
      <c r="H37" s="316"/>
      <c r="I37" s="309" t="str">
        <f>IF(VLOOKUP($AK$1,選択肢!$A$1:$J$31,I42,FALSE)=0,"-",VLOOKUP($AK$1,選択肢!$A$1:$J$31,I42,FALSE))</f>
        <v>訪問支援員</v>
      </c>
      <c r="J37" s="310"/>
      <c r="K37" s="310"/>
      <c r="L37" s="310"/>
      <c r="M37" s="310"/>
      <c r="N37" s="317"/>
      <c r="O37" s="309" t="str">
        <f>IF(VLOOKUP($AK$1,選択肢!$A$1:$J$31,O42,FALSE)=0,"-",VLOOKUP($AK$1,選択肢!$A$1:$J$31,O42,FALSE))</f>
        <v>-</v>
      </c>
      <c r="P37" s="310"/>
      <c r="Q37" s="310"/>
      <c r="R37" s="310"/>
      <c r="S37" s="310"/>
      <c r="T37" s="317"/>
      <c r="U37" s="309" t="str">
        <f>IF(VLOOKUP($AK$1,選択肢!$A$1:$J$31,U42,FALSE)=0,"-",VLOOKUP($AK$1,選択肢!$A$1:$J$31,U42,FALSE))</f>
        <v>-</v>
      </c>
      <c r="V37" s="310"/>
      <c r="W37" s="310"/>
      <c r="X37" s="310"/>
      <c r="Y37" s="310"/>
      <c r="Z37" s="317"/>
      <c r="AA37" s="309" t="str">
        <f>IF(VLOOKUP($AK$1,選択肢!$A$1:$J$31,AA42,FALSE)=0,"-",VLOOKUP($AK$1,選択肢!$A$1:$J$31,AA42,FALSE))</f>
        <v>-</v>
      </c>
      <c r="AB37" s="310"/>
      <c r="AC37" s="310"/>
      <c r="AD37" s="310"/>
      <c r="AE37" s="310"/>
      <c r="AF37" s="317"/>
      <c r="AG37" s="316" t="str">
        <f>IF(VLOOKUP($AK$1,選択肢!$A$1:$J$31,AG42,FALSE)=0,"-",VLOOKUP($AK$1,選択肢!$A$1:$J$31,AG42,FALSE))</f>
        <v>-</v>
      </c>
      <c r="AH37" s="316"/>
      <c r="AI37" s="316"/>
      <c r="AJ37" s="316"/>
      <c r="AK37" s="316"/>
      <c r="AL37" s="316" t="str">
        <f>IF(VLOOKUP($AK$1,選択肢!$A$1:$J$31,AL42,FALSE)=0,"-",VLOOKUP($AK$1,選択肢!$A$1:$J$31,AL42,FALSE))</f>
        <v>-</v>
      </c>
      <c r="AM37" s="316"/>
      <c r="AN37" s="62"/>
    </row>
    <row r="38" spans="1:40" ht="18" customHeight="1" x14ac:dyDescent="0.45">
      <c r="A38" s="62"/>
      <c r="B38" s="67"/>
      <c r="C38" s="102" t="s">
        <v>56</v>
      </c>
      <c r="D38" s="102" t="s">
        <v>57</v>
      </c>
      <c r="E38" s="101" t="s">
        <v>56</v>
      </c>
      <c r="F38" s="315" t="s">
        <v>57</v>
      </c>
      <c r="G38" s="315"/>
      <c r="H38" s="315"/>
      <c r="I38" s="312" t="s">
        <v>56</v>
      </c>
      <c r="J38" s="313"/>
      <c r="K38" s="314"/>
      <c r="L38" s="312" t="s">
        <v>57</v>
      </c>
      <c r="M38" s="313"/>
      <c r="N38" s="314"/>
      <c r="O38" s="312" t="s">
        <v>56</v>
      </c>
      <c r="P38" s="313"/>
      <c r="Q38" s="314"/>
      <c r="R38" s="312" t="s">
        <v>57</v>
      </c>
      <c r="S38" s="313"/>
      <c r="T38" s="314"/>
      <c r="U38" s="312" t="s">
        <v>56</v>
      </c>
      <c r="V38" s="313"/>
      <c r="W38" s="314"/>
      <c r="X38" s="312" t="s">
        <v>57</v>
      </c>
      <c r="Y38" s="313"/>
      <c r="Z38" s="314"/>
      <c r="AA38" s="312" t="s">
        <v>56</v>
      </c>
      <c r="AB38" s="313"/>
      <c r="AC38" s="314"/>
      <c r="AD38" s="312" t="s">
        <v>57</v>
      </c>
      <c r="AE38" s="313"/>
      <c r="AF38" s="314"/>
      <c r="AG38" s="312" t="s">
        <v>56</v>
      </c>
      <c r="AH38" s="313"/>
      <c r="AI38" s="314"/>
      <c r="AJ38" s="312" t="s">
        <v>57</v>
      </c>
      <c r="AK38" s="314"/>
      <c r="AL38" s="101" t="s">
        <v>19</v>
      </c>
      <c r="AM38" s="101" t="s">
        <v>18</v>
      </c>
      <c r="AN38" s="62"/>
    </row>
    <row r="39" spans="1:40" ht="18" customHeight="1" x14ac:dyDescent="0.45">
      <c r="A39" s="62"/>
      <c r="B39" s="75" t="s">
        <v>108</v>
      </c>
      <c r="C39" s="101">
        <f>COUNTIFS($B$11:$B$30,C$37,$C$11:$C$30,"A",$E$11:$E$30,"*")</f>
        <v>0</v>
      </c>
      <c r="D39" s="101">
        <f>COUNTIFS($B$11:$B$30,C$37,$C$11:$C$30,"B",$E$11:$E$30,"*")</f>
        <v>0</v>
      </c>
      <c r="E39" s="101">
        <f>COUNTIFS($B$11:$B$30,E$37,$C$11:$C$30,"A",$E$11:$E$30,"*")</f>
        <v>0</v>
      </c>
      <c r="F39" s="312">
        <f>COUNTIFS($B$11:$B$30,E$37,$C$11:$C$30,"B",$E$11:$E$30,"*")</f>
        <v>0</v>
      </c>
      <c r="G39" s="313"/>
      <c r="H39" s="314"/>
      <c r="I39" s="312">
        <f>COUNTIFS($B$11:$B$30,I$37,$C$11:$C$30,"A",$E$11:$E$30,"*")</f>
        <v>0</v>
      </c>
      <c r="J39" s="313"/>
      <c r="K39" s="314"/>
      <c r="L39" s="312">
        <f>COUNTIFS($B$11:$B$30,I$37,$C$11:$C$30,"B",$E$11:$E$30,"*")</f>
        <v>0</v>
      </c>
      <c r="M39" s="313"/>
      <c r="N39" s="314"/>
      <c r="O39" s="312">
        <f>COUNTIFS($B$11:$B$30,O$37,$C$11:$C$30,"A",$E$11:$E$30,"*")</f>
        <v>0</v>
      </c>
      <c r="P39" s="313"/>
      <c r="Q39" s="314"/>
      <c r="R39" s="312">
        <f>COUNTIFS($B$11:$B$30,O$37,$C$11:$C$30,"B",$E$11:$E$30,"*")</f>
        <v>0</v>
      </c>
      <c r="S39" s="313"/>
      <c r="T39" s="314"/>
      <c r="U39" s="312">
        <f>COUNTIFS($B$11:$B$30,U$37,$C$11:$C$30,"A",$E$11:$E$30,"*")</f>
        <v>0</v>
      </c>
      <c r="V39" s="313"/>
      <c r="W39" s="314"/>
      <c r="X39" s="312">
        <f>COUNTIFS($B$11:$B$30,U$37,$C$11:$C$30,"B",$E$11:$E$30,"*")</f>
        <v>0</v>
      </c>
      <c r="Y39" s="313"/>
      <c r="Z39" s="314"/>
      <c r="AA39" s="312">
        <f>COUNTIFS($B$11:$B$30,AA$37,$C$11:$C$30,"A",$E$11:$E$30,"*")</f>
        <v>0</v>
      </c>
      <c r="AB39" s="313"/>
      <c r="AC39" s="314"/>
      <c r="AD39" s="312">
        <f>COUNTIFS($B$11:$B$30,AA$37,$C$11:$C$30,"B",$E$11:$E$30,"*")</f>
        <v>0</v>
      </c>
      <c r="AE39" s="313"/>
      <c r="AF39" s="314"/>
      <c r="AG39" s="312">
        <f>COUNTIFS($B$11:$B$30,AG$37,$C$11:$C$30,"A",$E$11:$E$30,"*")</f>
        <v>0</v>
      </c>
      <c r="AH39" s="313"/>
      <c r="AI39" s="314"/>
      <c r="AJ39" s="312">
        <f>COUNTIFS($B$11:$B$30,AG$37,$C$11:$C$30,"B",$E$11:$E$30,"*")</f>
        <v>0</v>
      </c>
      <c r="AK39" s="314"/>
      <c r="AL39" s="101">
        <f>COUNTIFS($B$11:$B$30,AL$37,$C$11:$C$30,"A",$E$11:$E$30,"*")</f>
        <v>0</v>
      </c>
      <c r="AM39" s="101">
        <f>COUNTIFS($B$11:$B$30,AL$37,$C$11:$C$30,"B",$E$11:$E$30,"*")</f>
        <v>0</v>
      </c>
      <c r="AN39" s="62"/>
    </row>
    <row r="40" spans="1:40" ht="18" customHeight="1" x14ac:dyDescent="0.45">
      <c r="A40" s="62"/>
      <c r="B40" s="82" t="s">
        <v>109</v>
      </c>
      <c r="C40" s="101">
        <f>COUNTIFS($B$11:$B$30,C$37,$C$11:$C$30,"C",$E$11:$E$30,"*")</f>
        <v>0</v>
      </c>
      <c r="D40" s="101">
        <f>COUNTIFS($B$11:$B$30,C$37,$C$11:$C$30,"D",$E$11:$E$30,"*")</f>
        <v>0</v>
      </c>
      <c r="E40" s="101">
        <f>COUNTIFS($B$11:$B$30,E$37,$C$11:$C$30,"C",$E$11:$E$30,"*")</f>
        <v>0</v>
      </c>
      <c r="F40" s="312">
        <f>COUNTIFS($B$11:$B$30,E$37,$C$11:$C$30,"D",$E$11:$E$30,"*")</f>
        <v>0</v>
      </c>
      <c r="G40" s="313"/>
      <c r="H40" s="314"/>
      <c r="I40" s="312">
        <f>COUNTIFS($B$11:$B$30,I$37,$C$11:$C$30,"C",$E$11:$E$30,"*")</f>
        <v>0</v>
      </c>
      <c r="J40" s="313"/>
      <c r="K40" s="314"/>
      <c r="L40" s="312">
        <f>COUNTIFS($B$11:$B$30,I$37,$C$11:$C$30,"D",$E$11:$E$30,"*")</f>
        <v>0</v>
      </c>
      <c r="M40" s="313"/>
      <c r="N40" s="314"/>
      <c r="O40" s="312">
        <f>COUNTIFS($B$11:$B$30,O$37,$C$11:$C$30,"C",$E$11:$E$30,"*")</f>
        <v>0</v>
      </c>
      <c r="P40" s="313"/>
      <c r="Q40" s="314"/>
      <c r="R40" s="312">
        <f>COUNTIFS($B$11:$B$30,O$37,$C$11:$C$30,"D",$E$11:$E$30,"*")</f>
        <v>0</v>
      </c>
      <c r="S40" s="313"/>
      <c r="T40" s="314"/>
      <c r="U40" s="312">
        <f>COUNTIFS($B$11:$B$30,U$37,$C$11:$C$30,"C",$E$11:$E$30,"*")</f>
        <v>0</v>
      </c>
      <c r="V40" s="313"/>
      <c r="W40" s="314"/>
      <c r="X40" s="312">
        <f>COUNTIFS($B$11:$B$30,U$37,$C$11:$C$30,"D",$E$11:$E$30,"*")</f>
        <v>0</v>
      </c>
      <c r="Y40" s="313"/>
      <c r="Z40" s="314"/>
      <c r="AA40" s="312">
        <f>COUNTIFS($B$11:$B$30,AA$37,$C$11:$C$30,"C",$E$11:$E$30,"*")</f>
        <v>0</v>
      </c>
      <c r="AB40" s="313"/>
      <c r="AC40" s="314"/>
      <c r="AD40" s="312">
        <f>COUNTIFS($B$11:$B$30,AA$37,$C$11:$C$30,"D",$E$11:$E$30,"*")</f>
        <v>0</v>
      </c>
      <c r="AE40" s="313"/>
      <c r="AF40" s="314"/>
      <c r="AG40" s="312">
        <f>COUNTIFS($B$11:$B$30,AG$37,$C$11:$C$30,"C",$E$11:$E$30,"*")</f>
        <v>0</v>
      </c>
      <c r="AH40" s="313"/>
      <c r="AI40" s="314"/>
      <c r="AJ40" s="312">
        <f>COUNTIFS($B$11:$B$30,AG$37,$C$11:$C$30,"D",$E$11:$E$30,"*")</f>
        <v>0</v>
      </c>
      <c r="AK40" s="314"/>
      <c r="AL40" s="101">
        <f>COUNTIFS($B$11:$B$30,AL$37,$C$11:$C$30,"C",$E$11:$E$30,"*")</f>
        <v>0</v>
      </c>
      <c r="AM40" s="101">
        <f>COUNTIFS($B$11:$B$30,AL$37,$C$11:$C$30,"D",$E$11:$E$30,"*")</f>
        <v>0</v>
      </c>
      <c r="AN40" s="62"/>
    </row>
    <row r="41" spans="1:40" ht="24.9" customHeight="1" x14ac:dyDescent="0.45">
      <c r="A41" s="62"/>
      <c r="B41" s="82" t="s">
        <v>201</v>
      </c>
      <c r="C41" s="309" t="str">
        <f>IF($AK$3="４週",SUMIFS($AK$11:$AK$30,$B$11:$B$30,C37)/4/$AH$5,IF($AK$3="歴月",SUMIFS($AK$11:$AK$30,$B$11:$B$30,C37)/$AL$5,"記載する期間を選択してください"))</f>
        <v>記載する期間を選択してください</v>
      </c>
      <c r="D41" s="317"/>
      <c r="E41" s="309" t="str">
        <f>IF($AK$3="４週",SUMIFS($AK$11:$AK$30,$B$11:$B$30,E37)/4/$AH$5,IF($AK$3="歴月",SUMIFS($AK$11:$AK$30,$B$11:$B$30,E37)/$AL$5,"記載する期間を選択してください"))</f>
        <v>記載する期間を選択してください</v>
      </c>
      <c r="F41" s="310"/>
      <c r="G41" s="310"/>
      <c r="H41" s="317"/>
      <c r="I41" s="309" t="str">
        <f>IF($AK$3="４週",SUMIFS($AK$11:$AK$30,$B$11:$B$30,I37)/4/$AH$5,IF($AK$3="歴月",SUMIFS($AK$11:$AK$30,$B$11:$B$30,I37)/$AL$5,"記載する期間を選択してください"))</f>
        <v>記載する期間を選択してください</v>
      </c>
      <c r="J41" s="310"/>
      <c r="K41" s="310"/>
      <c r="L41" s="310"/>
      <c r="M41" s="310"/>
      <c r="N41" s="317"/>
      <c r="O41" s="309" t="str">
        <f>IF($AK$3="４週",SUMIFS($AK$11:$AK$30,$B$11:$B$30,O37)/4/$AH$5,IF($AK$3="歴月",SUMIFS($AK$11:$AK$30,$B$11:$B$30,O37)/$AL$5,"記載する期間を選択してください"))</f>
        <v>記載する期間を選択してください</v>
      </c>
      <c r="P41" s="310"/>
      <c r="Q41" s="310"/>
      <c r="R41" s="310"/>
      <c r="S41" s="310"/>
      <c r="T41" s="317"/>
      <c r="U41" s="309" t="str">
        <f>IF($AK$3="４週",SUMIFS($AK$11:$AK$30,$B$11:$B$30,U37)/4/$AH$5,IF($AK$3="歴月",SUMIFS($AK$11:$AK$30,$B$11:$B$30,U37)/$AL$5,"記載する期間を選択してください"))</f>
        <v>記載する期間を選択してください</v>
      </c>
      <c r="V41" s="310"/>
      <c r="W41" s="310"/>
      <c r="X41" s="310"/>
      <c r="Y41" s="310"/>
      <c r="Z41" s="317"/>
      <c r="AA41" s="309" t="str">
        <f>IF($AK$3="４週",SUMIFS($AK$11:$AK$30,$B$11:$B$30,AA37)/4/$AH$5,IF($AK$3="歴月",SUMIFS($AK$11:$AK$30,$B$11:$B$30,AA37)/$AL$5,"記載する期間を選択してください"))</f>
        <v>記載する期間を選択してください</v>
      </c>
      <c r="AB41" s="310"/>
      <c r="AC41" s="310"/>
      <c r="AD41" s="310"/>
      <c r="AE41" s="310"/>
      <c r="AF41" s="317"/>
      <c r="AG41" s="309" t="str">
        <f>IF($AK$3="４週",SUMIFS($AK$11:$AK$30,$B$11:$B$30,AG37)/4/$AH$5,IF($AK$3="歴月",SUMIFS($AK$11:$AK$30,$B$11:$B$30,AG37)/$AL$5,"記載する期間を選択してください"))</f>
        <v>記載する期間を選択してください</v>
      </c>
      <c r="AH41" s="310"/>
      <c r="AI41" s="310"/>
      <c r="AJ41" s="310"/>
      <c r="AK41" s="317"/>
      <c r="AL41" s="309" t="str">
        <f>IF($AK$3="４週",SUMIFS($AK$11:$AK$30,$B$11:$B$30,AL37)/4/$AH$5,IF($AK$3="歴月",SUMIFS($AK$11:$AK$30,$B$11:$B$30,AL37)/$AL$5,"記載する期間を選択してください"))</f>
        <v>記載する期間を選択してください</v>
      </c>
      <c r="AM41" s="317"/>
      <c r="AN41" s="62"/>
    </row>
    <row r="42" spans="1:40" ht="5.0999999999999996" customHeight="1" x14ac:dyDescent="0.45">
      <c r="A42" s="62"/>
      <c r="B42" s="59"/>
      <c r="C42" s="78">
        <v>2</v>
      </c>
      <c r="D42" s="78"/>
      <c r="E42" s="78">
        <v>3</v>
      </c>
      <c r="F42" s="78"/>
      <c r="G42" s="78"/>
      <c r="H42" s="78"/>
      <c r="I42" s="78">
        <v>4</v>
      </c>
      <c r="J42" s="78"/>
      <c r="K42" s="78"/>
      <c r="L42" s="78"/>
      <c r="M42" s="78"/>
      <c r="N42" s="78"/>
      <c r="O42" s="78">
        <v>5</v>
      </c>
      <c r="P42" s="78"/>
      <c r="Q42" s="78"/>
      <c r="R42" s="78"/>
      <c r="S42" s="78"/>
      <c r="T42" s="78"/>
      <c r="U42" s="78">
        <v>6</v>
      </c>
      <c r="V42" s="78"/>
      <c r="W42" s="78"/>
      <c r="X42" s="78"/>
      <c r="Y42" s="78"/>
      <c r="Z42" s="78"/>
      <c r="AA42" s="78">
        <v>7</v>
      </c>
      <c r="AB42" s="78"/>
      <c r="AC42" s="78"/>
      <c r="AD42" s="78"/>
      <c r="AE42" s="78"/>
      <c r="AF42" s="78"/>
      <c r="AG42" s="78">
        <v>8</v>
      </c>
      <c r="AH42" s="78"/>
      <c r="AI42" s="78"/>
      <c r="AJ42" s="78"/>
      <c r="AK42" s="78"/>
      <c r="AL42" s="78">
        <v>9</v>
      </c>
      <c r="AM42" s="100"/>
      <c r="AN42" s="62"/>
    </row>
    <row r="43" spans="1:40" ht="15" customHeight="1" x14ac:dyDescent="0.45">
      <c r="A43" s="60" t="s">
        <v>166</v>
      </c>
      <c r="B43" s="91"/>
      <c r="C43" s="92"/>
      <c r="D43" s="92"/>
      <c r="E43" s="92"/>
      <c r="F43" s="93"/>
      <c r="G43" s="92"/>
      <c r="H43" s="78"/>
      <c r="I43" s="78"/>
      <c r="J43" s="78"/>
      <c r="K43" s="78"/>
      <c r="L43" s="78"/>
      <c r="M43" s="78"/>
      <c r="N43" s="78"/>
      <c r="O43" s="78"/>
      <c r="P43" s="78"/>
      <c r="Q43" s="78"/>
      <c r="R43" s="78">
        <v>6</v>
      </c>
      <c r="S43" s="78"/>
      <c r="T43" s="78"/>
      <c r="U43" s="78"/>
      <c r="V43" s="78"/>
      <c r="W43" s="78"/>
      <c r="X43" s="78">
        <v>7</v>
      </c>
      <c r="Y43" s="78"/>
      <c r="Z43" s="78"/>
      <c r="AA43" s="78"/>
      <c r="AB43" s="78"/>
      <c r="AC43" s="78"/>
      <c r="AD43" s="78">
        <v>8</v>
      </c>
      <c r="AE43" s="78"/>
      <c r="AF43" s="78"/>
      <c r="AG43" s="79"/>
      <c r="AH43" s="79"/>
      <c r="AI43" s="79"/>
      <c r="AJ43" s="79">
        <v>9</v>
      </c>
      <c r="AK43" s="77"/>
      <c r="AL43" s="77"/>
      <c r="AM43" s="62"/>
    </row>
    <row r="44" spans="1:40" s="60" customFormat="1" ht="15" customHeight="1" x14ac:dyDescent="0.45">
      <c r="A44" s="60" t="s">
        <v>167</v>
      </c>
      <c r="B44" s="86"/>
      <c r="C44" s="86"/>
      <c r="D44" s="86"/>
      <c r="E44" s="86"/>
      <c r="F44" s="86"/>
      <c r="G44" s="86"/>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row>
    <row r="45" spans="1:40" s="60" customFormat="1" ht="15" customHeight="1" x14ac:dyDescent="0.45">
      <c r="A45" s="60" t="s">
        <v>217</v>
      </c>
      <c r="B45" s="86"/>
      <c r="C45" s="86"/>
      <c r="D45" s="86"/>
      <c r="E45" s="86"/>
      <c r="F45" s="86"/>
      <c r="G45" s="86"/>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row>
    <row r="46" spans="1:40" s="60" customFormat="1" ht="15" customHeight="1" x14ac:dyDescent="0.45">
      <c r="A46" s="60" t="s">
        <v>168</v>
      </c>
      <c r="B46" s="86"/>
      <c r="C46" s="86"/>
      <c r="D46" s="86"/>
      <c r="E46" s="86"/>
      <c r="F46" s="86"/>
      <c r="G46" s="86"/>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row>
    <row r="47" spans="1:40" s="60" customFormat="1" ht="15" customHeight="1" x14ac:dyDescent="0.45">
      <c r="A47" s="60" t="s">
        <v>169</v>
      </c>
      <c r="B47" s="86"/>
      <c r="C47" s="86"/>
      <c r="D47" s="86"/>
      <c r="E47" s="86"/>
      <c r="F47" s="86"/>
      <c r="G47" s="86"/>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row>
    <row r="48" spans="1:40" ht="15" customHeight="1" x14ac:dyDescent="0.45">
      <c r="A48" s="60" t="s">
        <v>170</v>
      </c>
      <c r="B48" s="94"/>
      <c r="C48" s="60"/>
      <c r="D48" s="60"/>
      <c r="E48" s="60"/>
      <c r="F48" s="60"/>
      <c r="G48" s="60"/>
    </row>
    <row r="49" spans="1:7" ht="15" customHeight="1" x14ac:dyDescent="0.45">
      <c r="A49" s="60" t="s">
        <v>171</v>
      </c>
      <c r="B49" s="94"/>
      <c r="C49" s="60"/>
      <c r="D49" s="60"/>
      <c r="E49" s="60"/>
      <c r="F49" s="60"/>
      <c r="G49" s="60"/>
    </row>
    <row r="50" spans="1:7" ht="15" customHeight="1" x14ac:dyDescent="0.45">
      <c r="A50" s="60"/>
      <c r="B50" s="75" t="s">
        <v>172</v>
      </c>
      <c r="C50" s="267" t="s">
        <v>173</v>
      </c>
      <c r="D50" s="267"/>
      <c r="E50" s="267"/>
      <c r="F50" s="60"/>
      <c r="G50" s="60"/>
    </row>
    <row r="51" spans="1:7" ht="15" customHeight="1" x14ac:dyDescent="0.45">
      <c r="A51" s="60"/>
      <c r="B51" s="97" t="s">
        <v>190</v>
      </c>
      <c r="C51" s="280" t="s">
        <v>174</v>
      </c>
      <c r="D51" s="280"/>
      <c r="E51" s="280"/>
      <c r="F51" s="60"/>
      <c r="G51" s="60"/>
    </row>
    <row r="52" spans="1:7" ht="15" customHeight="1" x14ac:dyDescent="0.45">
      <c r="A52" s="60"/>
      <c r="B52" s="97" t="s">
        <v>191</v>
      </c>
      <c r="C52" s="280" t="s">
        <v>175</v>
      </c>
      <c r="D52" s="280"/>
      <c r="E52" s="280"/>
      <c r="F52" s="60"/>
      <c r="G52" s="60"/>
    </row>
    <row r="53" spans="1:7" ht="15" customHeight="1" x14ac:dyDescent="0.45">
      <c r="A53" s="60"/>
      <c r="B53" s="97" t="s">
        <v>192</v>
      </c>
      <c r="C53" s="280" t="s">
        <v>176</v>
      </c>
      <c r="D53" s="280"/>
      <c r="E53" s="280"/>
      <c r="F53" s="60"/>
      <c r="G53" s="60"/>
    </row>
    <row r="54" spans="1:7" ht="15" customHeight="1" x14ac:dyDescent="0.45">
      <c r="A54" s="60"/>
      <c r="B54" s="97" t="s">
        <v>193</v>
      </c>
      <c r="C54" s="280" t="s">
        <v>177</v>
      </c>
      <c r="D54" s="280"/>
      <c r="E54" s="280"/>
      <c r="F54" s="60"/>
      <c r="G54" s="60"/>
    </row>
    <row r="55" spans="1:7" ht="15" customHeight="1" x14ac:dyDescent="0.45">
      <c r="A55" s="60"/>
      <c r="B55" s="60" t="s">
        <v>178</v>
      </c>
      <c r="C55" s="60"/>
      <c r="D55" s="60"/>
      <c r="E55" s="60"/>
      <c r="F55" s="60"/>
      <c r="G55" s="60"/>
    </row>
    <row r="56" spans="1:7" ht="15" customHeight="1" x14ac:dyDescent="0.45">
      <c r="A56" s="60"/>
      <c r="B56" s="60" t="s">
        <v>195</v>
      </c>
      <c r="C56" s="60"/>
      <c r="D56" s="60"/>
      <c r="E56" s="60"/>
      <c r="F56" s="60"/>
      <c r="G56" s="60"/>
    </row>
    <row r="57" spans="1:7" ht="15" customHeight="1" x14ac:dyDescent="0.45">
      <c r="A57" s="60"/>
      <c r="B57" s="60" t="s">
        <v>179</v>
      </c>
      <c r="C57" s="60"/>
      <c r="D57" s="60"/>
      <c r="E57" s="60"/>
      <c r="F57" s="60"/>
      <c r="G57" s="60"/>
    </row>
    <row r="58" spans="1:7" ht="15" customHeight="1" x14ac:dyDescent="0.45">
      <c r="A58" s="60" t="s">
        <v>180</v>
      </c>
      <c r="B58" s="94"/>
      <c r="C58" s="60"/>
      <c r="D58" s="60"/>
      <c r="E58" s="60"/>
      <c r="F58" s="60"/>
      <c r="G58" s="60"/>
    </row>
    <row r="59" spans="1:7" ht="15" customHeight="1" x14ac:dyDescent="0.45">
      <c r="A59" s="60" t="s">
        <v>181</v>
      </c>
      <c r="B59" s="94"/>
      <c r="C59" s="60"/>
      <c r="D59" s="60"/>
      <c r="E59" s="60"/>
      <c r="F59" s="60"/>
      <c r="G59" s="60"/>
    </row>
    <row r="60" spans="1:7" ht="15" customHeight="1" x14ac:dyDescent="0.45">
      <c r="A60" s="60" t="s">
        <v>196</v>
      </c>
      <c r="B60" s="94"/>
      <c r="C60" s="60"/>
      <c r="D60" s="60"/>
      <c r="E60" s="60"/>
      <c r="F60" s="60"/>
      <c r="G60" s="60"/>
    </row>
    <row r="61" spans="1:7" ht="15" customHeight="1" x14ac:dyDescent="0.45">
      <c r="A61" s="60" t="s">
        <v>182</v>
      </c>
      <c r="B61" s="94"/>
      <c r="C61" s="60"/>
      <c r="D61" s="60"/>
      <c r="E61" s="60"/>
      <c r="F61" s="60"/>
      <c r="G61" s="60"/>
    </row>
    <row r="62" spans="1:7" ht="15" customHeight="1" x14ac:dyDescent="0.45">
      <c r="A62" s="60" t="s">
        <v>316</v>
      </c>
      <c r="B62" s="94"/>
      <c r="C62" s="60"/>
      <c r="D62" s="60"/>
      <c r="E62" s="60"/>
      <c r="F62" s="60"/>
      <c r="G62" s="60"/>
    </row>
    <row r="63" spans="1:7" ht="15" customHeight="1" x14ac:dyDescent="0.45">
      <c r="A63" s="60" t="s">
        <v>183</v>
      </c>
      <c r="B63" s="94"/>
      <c r="C63" s="60"/>
      <c r="D63" s="60"/>
      <c r="E63" s="60"/>
      <c r="F63" s="60"/>
      <c r="G63" s="60"/>
    </row>
    <row r="64" spans="1:7" ht="15" customHeight="1" x14ac:dyDescent="0.45">
      <c r="A64" s="60" t="s">
        <v>184</v>
      </c>
      <c r="B64" s="94"/>
      <c r="C64" s="60"/>
      <c r="D64" s="60"/>
      <c r="E64" s="60"/>
      <c r="F64" s="60"/>
      <c r="G64" s="60"/>
    </row>
    <row r="65" spans="1:7" ht="15" customHeight="1" x14ac:dyDescent="0.45">
      <c r="A65" s="60" t="s">
        <v>185</v>
      </c>
      <c r="B65" s="94"/>
      <c r="C65" s="60"/>
      <c r="D65" s="60"/>
      <c r="E65" s="60"/>
      <c r="F65" s="60"/>
      <c r="G65" s="60"/>
    </row>
    <row r="66" spans="1:7" ht="15" customHeight="1" x14ac:dyDescent="0.45">
      <c r="A66" s="60" t="s">
        <v>186</v>
      </c>
      <c r="B66" s="94"/>
      <c r="C66" s="60"/>
      <c r="D66" s="60"/>
      <c r="E66" s="60"/>
      <c r="F66" s="60"/>
      <c r="G66" s="60"/>
    </row>
    <row r="67" spans="1:7" ht="15" customHeight="1" x14ac:dyDescent="0.45">
      <c r="A67" s="60" t="s">
        <v>187</v>
      </c>
      <c r="B67" s="94"/>
      <c r="C67" s="60"/>
      <c r="D67" s="60"/>
      <c r="E67" s="60"/>
      <c r="F67" s="60"/>
      <c r="G67" s="60"/>
    </row>
    <row r="68" spans="1:7" ht="15" customHeight="1" x14ac:dyDescent="0.45">
      <c r="A68" s="60" t="s">
        <v>188</v>
      </c>
      <c r="B68" s="94"/>
      <c r="C68" s="60"/>
      <c r="D68" s="60"/>
      <c r="E68" s="60"/>
      <c r="F68" s="60"/>
      <c r="G68" s="60"/>
    </row>
    <row r="69" spans="1:7" ht="15" customHeight="1" x14ac:dyDescent="0.45">
      <c r="A69" s="60" t="s">
        <v>189</v>
      </c>
      <c r="B69" s="94"/>
      <c r="C69" s="60"/>
      <c r="D69" s="60"/>
      <c r="E69" s="60"/>
      <c r="F69" s="60"/>
      <c r="G69" s="60"/>
    </row>
    <row r="70" spans="1:7" ht="15" customHeight="1" x14ac:dyDescent="0.45">
      <c r="A70" s="60" t="s">
        <v>194</v>
      </c>
      <c r="B70" s="94"/>
      <c r="C70" s="60"/>
      <c r="D70" s="60"/>
      <c r="E70" s="60"/>
      <c r="F70" s="60"/>
      <c r="G70" s="60"/>
    </row>
  </sheetData>
  <mergeCells count="100">
    <mergeCell ref="C54:E54"/>
    <mergeCell ref="AG41:AK41"/>
    <mergeCell ref="AL41:AM41"/>
    <mergeCell ref="C50:E50"/>
    <mergeCell ref="C51:E51"/>
    <mergeCell ref="C52:E52"/>
    <mergeCell ref="C53:E53"/>
    <mergeCell ref="C41:D41"/>
    <mergeCell ref="E41:H41"/>
    <mergeCell ref="I41:N41"/>
    <mergeCell ref="O41:T41"/>
    <mergeCell ref="U41:Z41"/>
    <mergeCell ref="AA41:AF41"/>
    <mergeCell ref="F39:H39"/>
    <mergeCell ref="I39:K39"/>
    <mergeCell ref="L39:N39"/>
    <mergeCell ref="AJ40:AK40"/>
    <mergeCell ref="X39:Z39"/>
    <mergeCell ref="AA39:AC39"/>
    <mergeCell ref="AD39:AF39"/>
    <mergeCell ref="AG39:AI39"/>
    <mergeCell ref="AJ39:AK39"/>
    <mergeCell ref="X40:Z40"/>
    <mergeCell ref="AG40:AI40"/>
    <mergeCell ref="F40:H40"/>
    <mergeCell ref="I40:K40"/>
    <mergeCell ref="L40:N40"/>
    <mergeCell ref="O40:Q40"/>
    <mergeCell ref="R40:T40"/>
    <mergeCell ref="AA37:AF37"/>
    <mergeCell ref="AD38:AF38"/>
    <mergeCell ref="O37:T37"/>
    <mergeCell ref="U37:Z37"/>
    <mergeCell ref="AA40:AC40"/>
    <mergeCell ref="AD40:AF40"/>
    <mergeCell ref="R38:T38"/>
    <mergeCell ref="U38:W38"/>
    <mergeCell ref="X38:Z38"/>
    <mergeCell ref="AA38:AC38"/>
    <mergeCell ref="O39:Q39"/>
    <mergeCell ref="R39:T39"/>
    <mergeCell ref="U39:W39"/>
    <mergeCell ref="U40:W40"/>
    <mergeCell ref="AG38:AI38"/>
    <mergeCell ref="AJ38:AK38"/>
    <mergeCell ref="AM29:AN29"/>
    <mergeCell ref="AM30:AN30"/>
    <mergeCell ref="A31:E31"/>
    <mergeCell ref="AM31:AN32"/>
    <mergeCell ref="A32:E32"/>
    <mergeCell ref="C37:D37"/>
    <mergeCell ref="E37:H37"/>
    <mergeCell ref="I37:N37"/>
    <mergeCell ref="AG37:AK37"/>
    <mergeCell ref="AL37:AM37"/>
    <mergeCell ref="F38:H38"/>
    <mergeCell ref="I38:K38"/>
    <mergeCell ref="L38:N38"/>
    <mergeCell ref="O38:Q38"/>
    <mergeCell ref="AM28:AN28"/>
    <mergeCell ref="AM17:AN17"/>
    <mergeCell ref="AM18:AN18"/>
    <mergeCell ref="AM19:AN19"/>
    <mergeCell ref="AM20:AN20"/>
    <mergeCell ref="AM21:AN21"/>
    <mergeCell ref="AM22:AN22"/>
    <mergeCell ref="AM23:AN23"/>
    <mergeCell ref="AM24:AN24"/>
    <mergeCell ref="AM25:AN25"/>
    <mergeCell ref="AK3:AN3"/>
    <mergeCell ref="AK4:AN4"/>
    <mergeCell ref="AK7:AK10"/>
    <mergeCell ref="AM26:AN26"/>
    <mergeCell ref="AM27:AN27"/>
    <mergeCell ref="AM16:AN16"/>
    <mergeCell ref="AL7:AL10"/>
    <mergeCell ref="AM7:AN10"/>
    <mergeCell ref="AM11:AN11"/>
    <mergeCell ref="AM12:AN12"/>
    <mergeCell ref="AM13:AN13"/>
    <mergeCell ref="AM14:AN14"/>
    <mergeCell ref="AM15:AN15"/>
    <mergeCell ref="AH5:AJ5"/>
    <mergeCell ref="A7:A10"/>
    <mergeCell ref="B7:B10"/>
    <mergeCell ref="C7:C10"/>
    <mergeCell ref="D7:D10"/>
    <mergeCell ref="E7:E10"/>
    <mergeCell ref="F7:AJ7"/>
    <mergeCell ref="F8:L8"/>
    <mergeCell ref="M8:S8"/>
    <mergeCell ref="T8:Z8"/>
    <mergeCell ref="AA8:AG8"/>
    <mergeCell ref="AH8:AJ8"/>
    <mergeCell ref="AK1:AN1"/>
    <mergeCell ref="M2:P2"/>
    <mergeCell ref="Q2:R2"/>
    <mergeCell ref="S2:T2"/>
    <mergeCell ref="U2:V2"/>
    <mergeCell ref="AK2:AN2"/>
  </mergeCells>
  <phoneticPr fontId="3"/>
  <dataValidations count="4">
    <dataValidation type="list" allowBlank="1" showInputMessage="1" showErrorMessage="1" sqref="C11:C30" xr:uid="{00000000-0002-0000-1B00-000000000000}">
      <formula1>"A,B,C,D"</formula1>
    </dataValidation>
    <dataValidation type="list" allowBlank="1" showInputMessage="1" showErrorMessage="1" sqref="AK4:AN4" xr:uid="{00000000-0002-0000-1B00-000001000000}">
      <formula1>"予定,実績"</formula1>
    </dataValidation>
    <dataValidation type="list" allowBlank="1" showInputMessage="1" showErrorMessage="1" sqref="AK3:AN3" xr:uid="{00000000-0002-0000-1B00-000002000000}">
      <formula1>"４週,歴月"</formula1>
    </dataValidation>
    <dataValidation type="list" allowBlank="1" showInputMessage="1" showErrorMessage="1" sqref="B11:B30" xr:uid="{00000000-0002-0000-1B00-000003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Q78"/>
  <sheetViews>
    <sheetView showGridLines="0" view="pageBreakPreview" zoomScaleNormal="100" zoomScaleSheetLayoutView="100" workbookViewId="0">
      <selection activeCell="AK59" sqref="AK59"/>
    </sheetView>
  </sheetViews>
  <sheetFormatPr defaultColWidth="8.19921875" defaultRowHeight="21" customHeight="1" x14ac:dyDescent="0.45"/>
  <cols>
    <col min="1" max="1" width="2.59765625" style="59" customWidth="1"/>
    <col min="2" max="2" width="14.5976562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x14ac:dyDescent="0.45">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262" t="s">
        <v>134</v>
      </c>
      <c r="AL1" s="262"/>
      <c r="AM1" s="262"/>
      <c r="AN1" s="262"/>
    </row>
    <row r="2" spans="1:40" ht="18" customHeight="1" x14ac:dyDescent="0.45">
      <c r="A2" s="62"/>
      <c r="B2" s="63"/>
      <c r="C2" s="63"/>
      <c r="D2" s="63"/>
      <c r="E2" s="63"/>
      <c r="F2" s="63"/>
      <c r="G2" s="63"/>
      <c r="H2" s="63"/>
      <c r="I2" s="63"/>
      <c r="J2" s="63"/>
      <c r="K2" s="63"/>
      <c r="L2" s="63"/>
      <c r="M2" s="269">
        <v>2024</v>
      </c>
      <c r="N2" s="269"/>
      <c r="O2" s="269"/>
      <c r="P2" s="269"/>
      <c r="Q2" s="268" t="s">
        <v>150</v>
      </c>
      <c r="R2" s="268"/>
      <c r="S2" s="269">
        <v>5</v>
      </c>
      <c r="T2" s="269"/>
      <c r="U2" s="268" t="s">
        <v>151</v>
      </c>
      <c r="V2" s="268"/>
      <c r="W2" s="63"/>
      <c r="X2" s="63"/>
      <c r="Y2" s="63"/>
      <c r="Z2" s="62"/>
      <c r="AA2" s="62"/>
      <c r="AC2" s="81"/>
      <c r="AD2" s="63"/>
      <c r="AE2" s="63"/>
      <c r="AF2" s="63"/>
      <c r="AG2" s="63"/>
      <c r="AH2" s="63"/>
      <c r="AI2" s="81" t="s">
        <v>156</v>
      </c>
      <c r="AJ2" s="81"/>
      <c r="AK2" s="263"/>
      <c r="AL2" s="263"/>
      <c r="AM2" s="263"/>
      <c r="AN2" s="263"/>
    </row>
    <row r="3" spans="1:40" ht="18" customHeight="1" x14ac:dyDescent="0.45">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264"/>
      <c r="AL3" s="264"/>
      <c r="AM3" s="264"/>
      <c r="AN3" s="264"/>
    </row>
    <row r="4" spans="1:40" ht="18" customHeight="1" x14ac:dyDescent="0.45">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264"/>
      <c r="AL4" s="264"/>
      <c r="AM4" s="264"/>
      <c r="AN4" s="264"/>
    </row>
    <row r="5" spans="1:40" ht="18" customHeight="1" x14ac:dyDescent="0.45">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01"/>
      <c r="AI5" s="301"/>
      <c r="AJ5" s="301"/>
      <c r="AK5" s="88" t="s">
        <v>157</v>
      </c>
      <c r="AL5" s="99"/>
      <c r="AM5" s="88" t="s">
        <v>158</v>
      </c>
      <c r="AN5" s="62"/>
    </row>
    <row r="6" spans="1:40" ht="9.9" customHeight="1" x14ac:dyDescent="0.45">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5">
      <c r="A7" s="275" t="s">
        <v>153</v>
      </c>
      <c r="B7" s="267" t="s">
        <v>162</v>
      </c>
      <c r="C7" s="272" t="s">
        <v>163</v>
      </c>
      <c r="D7" s="267" t="s">
        <v>164</v>
      </c>
      <c r="E7" s="276" t="s">
        <v>165</v>
      </c>
      <c r="F7" s="271" t="s">
        <v>197</v>
      </c>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65" t="s">
        <v>198</v>
      </c>
      <c r="AL7" s="266" t="s">
        <v>199</v>
      </c>
      <c r="AM7" s="261" t="s">
        <v>200</v>
      </c>
      <c r="AN7" s="261"/>
    </row>
    <row r="8" spans="1:40" ht="15" customHeight="1" x14ac:dyDescent="0.45">
      <c r="A8" s="275"/>
      <c r="B8" s="267"/>
      <c r="C8" s="273"/>
      <c r="D8" s="267"/>
      <c r="E8" s="276"/>
      <c r="F8" s="267" t="s">
        <v>104</v>
      </c>
      <c r="G8" s="267"/>
      <c r="H8" s="267"/>
      <c r="I8" s="267"/>
      <c r="J8" s="267"/>
      <c r="K8" s="267"/>
      <c r="L8" s="267"/>
      <c r="M8" s="267" t="s">
        <v>105</v>
      </c>
      <c r="N8" s="267"/>
      <c r="O8" s="267"/>
      <c r="P8" s="267"/>
      <c r="Q8" s="267"/>
      <c r="R8" s="267"/>
      <c r="S8" s="267"/>
      <c r="T8" s="267" t="s">
        <v>106</v>
      </c>
      <c r="U8" s="267"/>
      <c r="V8" s="267"/>
      <c r="W8" s="267"/>
      <c r="X8" s="267"/>
      <c r="Y8" s="267"/>
      <c r="Z8" s="267"/>
      <c r="AA8" s="267" t="s">
        <v>107</v>
      </c>
      <c r="AB8" s="267"/>
      <c r="AC8" s="267"/>
      <c r="AD8" s="267"/>
      <c r="AE8" s="267"/>
      <c r="AF8" s="267"/>
      <c r="AG8" s="267"/>
      <c r="AH8" s="267" t="s">
        <v>110</v>
      </c>
      <c r="AI8" s="267"/>
      <c r="AJ8" s="267"/>
      <c r="AK8" s="265"/>
      <c r="AL8" s="266"/>
      <c r="AM8" s="261"/>
      <c r="AN8" s="261"/>
    </row>
    <row r="9" spans="1:40" ht="15" customHeight="1" x14ac:dyDescent="0.45">
      <c r="A9" s="275"/>
      <c r="B9" s="267"/>
      <c r="C9" s="273"/>
      <c r="D9" s="267"/>
      <c r="E9" s="276"/>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65"/>
      <c r="AL9" s="266"/>
      <c r="AM9" s="261"/>
      <c r="AN9" s="261"/>
    </row>
    <row r="10" spans="1:40" ht="15" customHeight="1" x14ac:dyDescent="0.45">
      <c r="A10" s="275"/>
      <c r="B10" s="267"/>
      <c r="C10" s="274"/>
      <c r="D10" s="267"/>
      <c r="E10" s="276"/>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65"/>
      <c r="AL10" s="266"/>
      <c r="AM10" s="261"/>
      <c r="AN10" s="261"/>
    </row>
    <row r="11" spans="1:40" ht="18" customHeight="1" x14ac:dyDescent="0.45">
      <c r="A11" s="74">
        <v>1</v>
      </c>
      <c r="B11" s="103" t="s">
        <v>115</v>
      </c>
      <c r="C11" s="83" t="s">
        <v>190</v>
      </c>
      <c r="D11" s="104"/>
      <c r="E11" s="105" t="s">
        <v>190</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9"/>
      <c r="AN11" s="279"/>
    </row>
    <row r="12" spans="1:40" ht="18" customHeight="1" x14ac:dyDescent="0.45">
      <c r="A12" s="74">
        <v>2</v>
      </c>
      <c r="B12" s="103" t="s">
        <v>115</v>
      </c>
      <c r="C12" s="83" t="s">
        <v>191</v>
      </c>
      <c r="D12" s="104"/>
      <c r="E12" s="105" t="s">
        <v>191</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79"/>
      <c r="AN12" s="279"/>
    </row>
    <row r="13" spans="1:40" ht="18" customHeight="1" x14ac:dyDescent="0.45">
      <c r="A13" s="74">
        <v>3</v>
      </c>
      <c r="B13" s="103" t="s">
        <v>115</v>
      </c>
      <c r="C13" s="83" t="s">
        <v>192</v>
      </c>
      <c r="D13" s="104"/>
      <c r="E13" s="105" t="s">
        <v>192</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79"/>
      <c r="AN13" s="279"/>
    </row>
    <row r="14" spans="1:40" ht="18" customHeight="1" x14ac:dyDescent="0.45">
      <c r="A14" s="74">
        <v>4</v>
      </c>
      <c r="B14" s="103" t="s">
        <v>115</v>
      </c>
      <c r="C14" s="83" t="s">
        <v>193</v>
      </c>
      <c r="D14" s="104"/>
      <c r="E14" s="105" t="s">
        <v>193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79"/>
      <c r="AN14" s="279"/>
    </row>
    <row r="15" spans="1:40" ht="18" customHeight="1" x14ac:dyDescent="0.45">
      <c r="A15" s="74">
        <v>5</v>
      </c>
      <c r="B15" s="103" t="s">
        <v>273</v>
      </c>
      <c r="C15" s="83" t="s">
        <v>192</v>
      </c>
      <c r="D15" s="104"/>
      <c r="E15" s="105" t="s">
        <v>333</v>
      </c>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79"/>
      <c r="AN15" s="279"/>
    </row>
    <row r="16" spans="1:40" ht="18" customHeight="1" x14ac:dyDescent="0.45">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9"/>
      <c r="AN16" s="279"/>
    </row>
    <row r="17" spans="1:40" ht="18" customHeight="1" x14ac:dyDescent="0.45">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9"/>
      <c r="AN17" s="279"/>
    </row>
    <row r="18" spans="1:40" ht="18" customHeight="1" x14ac:dyDescent="0.45">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9"/>
      <c r="AN18" s="279"/>
    </row>
    <row r="19" spans="1:40" ht="18" customHeight="1" x14ac:dyDescent="0.45">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9"/>
      <c r="AN19" s="279"/>
    </row>
    <row r="20" spans="1:40" ht="18" customHeight="1" x14ac:dyDescent="0.45">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9"/>
      <c r="AN20" s="279"/>
    </row>
    <row r="21" spans="1:40" ht="18" customHeight="1" x14ac:dyDescent="0.45">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9"/>
      <c r="AN21" s="279"/>
    </row>
    <row r="22" spans="1:40" ht="18" customHeight="1" x14ac:dyDescent="0.45">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9"/>
      <c r="AN22" s="279"/>
    </row>
    <row r="23" spans="1:40" ht="18" customHeight="1" x14ac:dyDescent="0.45">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9"/>
      <c r="AN23" s="279"/>
    </row>
    <row r="24" spans="1:40" ht="18" customHeight="1" x14ac:dyDescent="0.45">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9"/>
      <c r="AN24" s="279"/>
    </row>
    <row r="25" spans="1:40" ht="18" customHeight="1" x14ac:dyDescent="0.45">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9"/>
      <c r="AN25" s="279"/>
    </row>
    <row r="26" spans="1:40" ht="18" customHeight="1" x14ac:dyDescent="0.45">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9"/>
      <c r="AN26" s="279"/>
    </row>
    <row r="27" spans="1:40" ht="18" customHeight="1" x14ac:dyDescent="0.45">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9"/>
      <c r="AN27" s="279"/>
    </row>
    <row r="28" spans="1:40" ht="18" customHeight="1" x14ac:dyDescent="0.45">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9"/>
      <c r="AN28" s="279"/>
    </row>
    <row r="29" spans="1:40" ht="18" customHeight="1" x14ac:dyDescent="0.45">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9"/>
      <c r="AN29" s="279"/>
    </row>
    <row r="30" spans="1:40" ht="18" customHeight="1" x14ac:dyDescent="0.45">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9"/>
      <c r="AN30" s="279"/>
    </row>
    <row r="31" spans="1:40" ht="18" customHeight="1" x14ac:dyDescent="0.45">
      <c r="A31" s="276" t="s">
        <v>94</v>
      </c>
      <c r="B31" s="277"/>
      <c r="C31" s="277"/>
      <c r="D31" s="277"/>
      <c r="E31" s="277"/>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5"/>
      <c r="AN31" s="275"/>
    </row>
    <row r="32" spans="1:40" ht="18" customHeight="1" x14ac:dyDescent="0.45">
      <c r="A32" s="277" t="s">
        <v>96</v>
      </c>
      <c r="B32" s="277"/>
      <c r="C32" s="277"/>
      <c r="D32" s="277"/>
      <c r="E32" s="278"/>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5"/>
      <c r="AN32" s="275"/>
    </row>
    <row r="33" spans="1:43" ht="15" customHeight="1" x14ac:dyDescent="0.45">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5">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5">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5">
      <c r="A36" s="68" t="s">
        <v>268</v>
      </c>
      <c r="B36" s="67"/>
      <c r="C36" s="67"/>
      <c r="D36" s="67"/>
      <c r="E36" s="67"/>
      <c r="F36" s="67"/>
      <c r="G36" s="60"/>
      <c r="H36" s="60"/>
      <c r="I36" s="60"/>
      <c r="J36" s="60"/>
      <c r="K36" s="60"/>
      <c r="L36" s="60"/>
      <c r="M36" s="60"/>
      <c r="N36" s="60"/>
      <c r="O36" s="60"/>
      <c r="AM36" s="67"/>
      <c r="AN36" s="62"/>
    </row>
    <row r="37" spans="1:43" ht="24.9" customHeight="1" x14ac:dyDescent="0.45">
      <c r="A37"/>
      <c r="B37" s="276" t="s">
        <v>270</v>
      </c>
      <c r="C37" s="277"/>
      <c r="D37" s="277"/>
      <c r="E37" s="277"/>
      <c r="F37" s="277"/>
      <c r="G37" s="277"/>
      <c r="H37" s="277"/>
      <c r="I37" s="277"/>
      <c r="J37" s="277"/>
      <c r="K37" s="278"/>
      <c r="L37" s="333" t="s">
        <v>271</v>
      </c>
      <c r="M37" s="333"/>
      <c r="N37" s="333"/>
      <c r="O37" s="333"/>
      <c r="P37"/>
      <c r="Q37"/>
      <c r="R37"/>
      <c r="S37"/>
      <c r="T37"/>
      <c r="U37"/>
      <c r="V37"/>
      <c r="W37"/>
      <c r="X37"/>
      <c r="Y37"/>
      <c r="Z37"/>
      <c r="AA37"/>
      <c r="AB37"/>
      <c r="AC37"/>
      <c r="AD37"/>
      <c r="AE37"/>
      <c r="AF37"/>
      <c r="AG37"/>
      <c r="AH37"/>
      <c r="AI37"/>
      <c r="AJ37"/>
      <c r="AK37"/>
      <c r="AL37"/>
      <c r="AM37"/>
      <c r="AN37"/>
      <c r="AO37"/>
      <c r="AP37"/>
      <c r="AQ37"/>
    </row>
    <row r="38" spans="1:43" ht="18" customHeight="1" x14ac:dyDescent="0.45">
      <c r="A38"/>
      <c r="B38" s="376" t="s">
        <v>274</v>
      </c>
      <c r="C38" s="377"/>
      <c r="D38" s="377"/>
      <c r="E38" s="377"/>
      <c r="F38" s="377"/>
      <c r="G38" s="377"/>
      <c r="H38" s="377"/>
      <c r="I38" s="377"/>
      <c r="J38" s="377"/>
      <c r="K38" s="378"/>
      <c r="L38" s="379">
        <v>30</v>
      </c>
      <c r="M38" s="379"/>
      <c r="N38" s="379"/>
      <c r="O38" s="379"/>
      <c r="P38"/>
      <c r="Q38"/>
      <c r="R38"/>
      <c r="S38"/>
      <c r="T38"/>
      <c r="U38"/>
      <c r="V38"/>
      <c r="W38"/>
      <c r="X38"/>
      <c r="Y38"/>
      <c r="Z38"/>
      <c r="AA38"/>
      <c r="AB38"/>
      <c r="AC38"/>
      <c r="AD38"/>
      <c r="AE38"/>
      <c r="AF38"/>
      <c r="AG38"/>
      <c r="AH38"/>
      <c r="AI38"/>
      <c r="AJ38"/>
      <c r="AK38"/>
      <c r="AL38"/>
      <c r="AM38"/>
      <c r="AN38"/>
      <c r="AO38"/>
      <c r="AP38"/>
      <c r="AQ38"/>
    </row>
    <row r="39" spans="1:43" ht="5.0999999999999996" customHeight="1" x14ac:dyDescent="0.45">
      <c r="A39" s="86"/>
      <c r="B39" s="86"/>
      <c r="C39" s="86"/>
      <c r="D39"/>
      <c r="E39"/>
      <c r="F39"/>
      <c r="G39"/>
      <c r="H39"/>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106"/>
      <c r="AK39" s="60"/>
      <c r="AL39" s="67"/>
      <c r="AM39" s="67"/>
      <c r="AN39" s="62"/>
    </row>
    <row r="40" spans="1:43" ht="18" customHeight="1" x14ac:dyDescent="0.45">
      <c r="A40" s="68" t="s">
        <v>210</v>
      </c>
      <c r="B40" s="60"/>
      <c r="D40" s="60"/>
      <c r="E40" s="60"/>
      <c r="F40" s="60"/>
      <c r="G40" s="60"/>
      <c r="H40" s="60"/>
      <c r="I40" s="60"/>
      <c r="J40" s="60"/>
      <c r="K40" s="60"/>
      <c r="L40" s="60"/>
      <c r="M40" s="60"/>
      <c r="N40" s="60"/>
      <c r="O40" s="60"/>
      <c r="P40" s="60"/>
      <c r="Q40" s="60"/>
      <c r="R40" s="60"/>
      <c r="S40" s="60"/>
      <c r="T40" s="60"/>
      <c r="U40" s="60"/>
      <c r="V40" s="60"/>
      <c r="W40" s="67"/>
      <c r="X40" s="60"/>
      <c r="Y40" s="60"/>
      <c r="Z40" s="60"/>
      <c r="AA40" s="60"/>
      <c r="AB40" s="60"/>
      <c r="AC40" s="60"/>
      <c r="AD40" s="60"/>
      <c r="AE40" s="60"/>
      <c r="AF40" s="60"/>
      <c r="AG40" s="60"/>
      <c r="AH40" s="60"/>
      <c r="AI40" s="60"/>
      <c r="AJ40" s="106"/>
      <c r="AK40" s="60"/>
      <c r="AL40" s="67"/>
      <c r="AM40" s="67"/>
      <c r="AN40" s="62"/>
    </row>
    <row r="41" spans="1:43" ht="54.9" customHeight="1" x14ac:dyDescent="0.45">
      <c r="A41" s="267" t="s">
        <v>202</v>
      </c>
      <c r="B41" s="267"/>
      <c r="C41" s="267" t="s">
        <v>117</v>
      </c>
      <c r="D41" s="267"/>
      <c r="E41" s="266" t="s">
        <v>272</v>
      </c>
      <c r="F41" s="266"/>
      <c r="G41" s="266"/>
      <c r="H41" s="266"/>
      <c r="I41"/>
      <c r="J41"/>
      <c r="K41"/>
      <c r="L41"/>
      <c r="M41"/>
      <c r="N41"/>
      <c r="O41"/>
      <c r="P41"/>
      <c r="Q41"/>
      <c r="R41"/>
      <c r="S41"/>
      <c r="T41"/>
      <c r="U41"/>
      <c r="V41"/>
      <c r="W41"/>
      <c r="X41"/>
      <c r="Y41"/>
      <c r="Z41"/>
      <c r="AA41"/>
      <c r="AB41"/>
      <c r="AC41"/>
      <c r="AD41"/>
      <c r="AE41"/>
      <c r="AF41"/>
      <c r="AG41"/>
      <c r="AH41"/>
      <c r="AI41"/>
      <c r="AJ41"/>
      <c r="AK41"/>
      <c r="AL41"/>
      <c r="AM41" s="67"/>
      <c r="AN41" s="62"/>
    </row>
    <row r="42" spans="1:43" ht="18" customHeight="1" x14ac:dyDescent="0.45">
      <c r="A42" s="266" t="s">
        <v>213</v>
      </c>
      <c r="B42" s="266"/>
      <c r="C42" s="330">
        <f>ROUNDDOWN(IF(B38="主として知的障害のある児童を入所させる福祉型障害児入所施設",L38/20,IF(B38="主として肢体不自由のある児童を入所させる福祉型障害児入所施設",1,"0")),1)</f>
        <v>0</v>
      </c>
      <c r="D42" s="330"/>
      <c r="E42" s="330">
        <f>ROUNDDOWN(IF(B38="主として知的障害のある児童を入所させる福祉型障害児入所施設",IF(L38&lt;=30,L38/4+1,L38/4),IF(B38="主として肢体不自由のある児童を入所させる福祉型障害児入所施設",L38/3.5,IF(B38="主として盲ろうあ児を入所させる福祉型障害児入所施設",IF(L38&lt;=35,L38/4+1,L38/4),0))),1)</f>
        <v>8.5</v>
      </c>
      <c r="F42" s="330"/>
      <c r="G42" s="330"/>
      <c r="H42" s="330"/>
      <c r="I42"/>
      <c r="J42"/>
      <c r="K42"/>
      <c r="L42"/>
      <c r="M42"/>
      <c r="N42"/>
      <c r="O42"/>
      <c r="P42"/>
      <c r="Q42"/>
      <c r="R42"/>
      <c r="S42"/>
      <c r="T42"/>
      <c r="U42"/>
      <c r="V42"/>
      <c r="W42"/>
      <c r="X42"/>
      <c r="Y42"/>
      <c r="Z42"/>
      <c r="AA42"/>
      <c r="AB42"/>
      <c r="AC42"/>
      <c r="AD42"/>
      <c r="AE42"/>
      <c r="AF42"/>
      <c r="AG42"/>
      <c r="AH42"/>
      <c r="AI42"/>
      <c r="AJ42"/>
      <c r="AK42"/>
      <c r="AL42"/>
      <c r="AM42" s="67"/>
      <c r="AN42" s="62"/>
    </row>
    <row r="43" spans="1:43" ht="5.0999999999999996" customHeight="1" x14ac:dyDescent="0.45">
      <c r="A43" s="86"/>
      <c r="B43" s="86"/>
      <c r="C43" s="86"/>
      <c r="D43" s="86"/>
      <c r="E43" s="86"/>
      <c r="F43" s="86"/>
      <c r="G43" s="86"/>
      <c r="H43" s="86"/>
      <c r="I43" s="86"/>
      <c r="J43" s="60"/>
      <c r="K43" s="60"/>
      <c r="L43" s="60"/>
      <c r="M43" s="106"/>
      <c r="N43" s="60"/>
      <c r="O43" s="60"/>
      <c r="P43" s="60"/>
      <c r="Q43"/>
      <c r="W43" s="67"/>
      <c r="X43" s="60"/>
      <c r="Y43" s="60"/>
      <c r="Z43" s="60"/>
      <c r="AA43" s="60"/>
      <c r="AB43" s="60"/>
      <c r="AC43" s="60"/>
      <c r="AD43" s="60"/>
      <c r="AE43" s="60"/>
      <c r="AF43" s="60"/>
      <c r="AG43" s="60"/>
      <c r="AH43" s="60"/>
      <c r="AI43" s="60"/>
      <c r="AJ43" s="106"/>
      <c r="AK43" s="60"/>
      <c r="AL43" s="67"/>
      <c r="AM43" s="67"/>
      <c r="AN43" s="62"/>
    </row>
    <row r="44" spans="1:43" ht="21" customHeight="1" x14ac:dyDescent="0.45">
      <c r="A44" s="68" t="s">
        <v>214</v>
      </c>
      <c r="B44" s="59"/>
      <c r="C44" s="63"/>
      <c r="D44" s="63"/>
      <c r="E44" s="63"/>
      <c r="F44" s="63"/>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3"/>
      <c r="AM44" s="63"/>
      <c r="AN44" s="62"/>
    </row>
    <row r="45" spans="1:43" ht="24.9" customHeight="1" x14ac:dyDescent="0.45">
      <c r="A45" s="62"/>
      <c r="B45" s="67"/>
      <c r="C45" s="309" t="str">
        <f>IF(VLOOKUP($AK$1,選択肢!$A$1:$J$31,C50,FALSE)=0,"-",VLOOKUP($AK$1,選択肢!$A$1:$J$31,C50,FALSE))</f>
        <v>管理者</v>
      </c>
      <c r="D45" s="310"/>
      <c r="E45" s="316" t="str">
        <f>IF(VLOOKUP($AK$1,選択肢!$A$1:$J$31,E50,FALSE)=0,"-",VLOOKUP($AK$1,選択肢!$A$1:$J$31,E50,FALSE))</f>
        <v>児童発達支援管理責任者</v>
      </c>
      <c r="F45" s="316"/>
      <c r="G45" s="316"/>
      <c r="H45" s="316"/>
      <c r="I45" s="309" t="str">
        <f>IF(VLOOKUP($AK$1,選択肢!$A$1:$J$31,I50,FALSE)=0,"-",VLOOKUP($AK$1,選択肢!$A$1:$J$31,I50,FALSE))</f>
        <v>医師</v>
      </c>
      <c r="J45" s="310"/>
      <c r="K45" s="310"/>
      <c r="L45" s="310"/>
      <c r="M45" s="310"/>
      <c r="N45" s="317"/>
      <c r="O45" s="309" t="str">
        <f>IF(VLOOKUP($AK$1,選択肢!$A$1:$J$31,O50,FALSE)=0,"-",VLOOKUP($AK$1,選択肢!$A$1:$J$31,O50,FALSE))</f>
        <v>看護職員</v>
      </c>
      <c r="P45" s="310"/>
      <c r="Q45" s="310"/>
      <c r="R45" s="310"/>
      <c r="S45" s="310"/>
      <c r="T45" s="317"/>
      <c r="U45" s="309" t="str">
        <f>IF(VLOOKUP($AK$1,選択肢!$A$1:$J$31,U50,FALSE)=0,"-",VLOOKUP($AK$1,選択肢!$A$1:$J$31,U50,FALSE))</f>
        <v>児童指導員</v>
      </c>
      <c r="V45" s="310"/>
      <c r="W45" s="310"/>
      <c r="X45" s="310"/>
      <c r="Y45" s="310"/>
      <c r="Z45" s="317"/>
      <c r="AA45" s="309" t="str">
        <f>IF(VLOOKUP($AK$1,選択肢!$A$1:$J$31,AA50,FALSE)=0,"-",VLOOKUP($AK$1,選択肢!$A$1:$J$31,AA50,FALSE))</f>
        <v>保育士</v>
      </c>
      <c r="AB45" s="310"/>
      <c r="AC45" s="310"/>
      <c r="AD45" s="310"/>
      <c r="AE45" s="310"/>
      <c r="AF45" s="317"/>
      <c r="AG45" s="316" t="str">
        <f>IF(VLOOKUP($AK$1,選択肢!$A$1:$J$31,AG50,FALSE)=0,"-",VLOOKUP($AK$1,選択肢!$A$1:$J$31,AG50,FALSE))</f>
        <v>栄養士</v>
      </c>
      <c r="AH45" s="316"/>
      <c r="AI45" s="316"/>
      <c r="AJ45" s="316"/>
      <c r="AK45" s="316"/>
      <c r="AL45" s="316" t="str">
        <f>IF(VLOOKUP($AK$1,選択肢!$A$1:$J$31,AL50,FALSE)=0,"-",VLOOKUP($AK$1,選択肢!$A$1:$J$31,AL50,FALSE))</f>
        <v>調理員</v>
      </c>
      <c r="AM45" s="316"/>
      <c r="AN45" s="62"/>
    </row>
    <row r="46" spans="1:43" ht="18" customHeight="1" x14ac:dyDescent="0.45">
      <c r="A46" s="62"/>
      <c r="B46" s="67"/>
      <c r="C46" s="102" t="s">
        <v>56</v>
      </c>
      <c r="D46" s="102" t="s">
        <v>57</v>
      </c>
      <c r="E46" s="101" t="s">
        <v>56</v>
      </c>
      <c r="F46" s="315" t="s">
        <v>57</v>
      </c>
      <c r="G46" s="315"/>
      <c r="H46" s="315"/>
      <c r="I46" s="312" t="s">
        <v>56</v>
      </c>
      <c r="J46" s="313"/>
      <c r="K46" s="314"/>
      <c r="L46" s="312" t="s">
        <v>57</v>
      </c>
      <c r="M46" s="313"/>
      <c r="N46" s="314"/>
      <c r="O46" s="312" t="s">
        <v>56</v>
      </c>
      <c r="P46" s="313"/>
      <c r="Q46" s="314"/>
      <c r="R46" s="312" t="s">
        <v>57</v>
      </c>
      <c r="S46" s="313"/>
      <c r="T46" s="314"/>
      <c r="U46" s="312" t="s">
        <v>56</v>
      </c>
      <c r="V46" s="313"/>
      <c r="W46" s="314"/>
      <c r="X46" s="312" t="s">
        <v>57</v>
      </c>
      <c r="Y46" s="313"/>
      <c r="Z46" s="314"/>
      <c r="AA46" s="312" t="s">
        <v>56</v>
      </c>
      <c r="AB46" s="313"/>
      <c r="AC46" s="314"/>
      <c r="AD46" s="312" t="s">
        <v>57</v>
      </c>
      <c r="AE46" s="313"/>
      <c r="AF46" s="314"/>
      <c r="AG46" s="312" t="s">
        <v>56</v>
      </c>
      <c r="AH46" s="313"/>
      <c r="AI46" s="314"/>
      <c r="AJ46" s="312" t="s">
        <v>57</v>
      </c>
      <c r="AK46" s="314"/>
      <c r="AL46" s="101" t="s">
        <v>19</v>
      </c>
      <c r="AM46" s="101" t="s">
        <v>18</v>
      </c>
      <c r="AN46" s="62"/>
    </row>
    <row r="47" spans="1:43" ht="18" customHeight="1" x14ac:dyDescent="0.45">
      <c r="A47" s="62"/>
      <c r="B47" s="75" t="s">
        <v>108</v>
      </c>
      <c r="C47" s="101">
        <f>COUNTIFS($B$11:$B$30,C$45,$C$11:$C$30,"A",$E$11:$E$30,"*")</f>
        <v>0</v>
      </c>
      <c r="D47" s="101">
        <f>COUNTIFS($B$11:$B$30,C$45,$C$11:$C$30,"B",$E$11:$E$30,"*")</f>
        <v>0</v>
      </c>
      <c r="E47" s="101">
        <f>COUNTIFS($B$11:$B$30,E$45,$C$11:$C$30,"A",$E$11:$E$30,"*")</f>
        <v>0</v>
      </c>
      <c r="F47" s="312">
        <f>COUNTIFS($B$11:$B$30,E$45,$C$11:$C$30,"B",$E$11:$E$30,"*")</f>
        <v>0</v>
      </c>
      <c r="G47" s="313"/>
      <c r="H47" s="314"/>
      <c r="I47" s="312">
        <f>COUNTIFS($B$11:$B$30,I$45,$C$11:$C$30,"A",$E$11:$E$30,"*")</f>
        <v>0</v>
      </c>
      <c r="J47" s="313"/>
      <c r="K47" s="314"/>
      <c r="L47" s="312">
        <f>COUNTIFS($B$11:$B$30,I$45,$C$11:$C$30,"B",$E$11:$E$30,"*")</f>
        <v>0</v>
      </c>
      <c r="M47" s="313"/>
      <c r="N47" s="314"/>
      <c r="O47" s="312">
        <f>COUNTIFS($B$11:$B$30,O$45,$C$11:$C$30,"A",$E$11:$E$30,"*")</f>
        <v>0</v>
      </c>
      <c r="P47" s="313"/>
      <c r="Q47" s="314"/>
      <c r="R47" s="312">
        <f>COUNTIFS($B$11:$B$30,O$45,$C$11:$C$30,"B",$E$11:$E$30,"*")</f>
        <v>0</v>
      </c>
      <c r="S47" s="313"/>
      <c r="T47" s="314"/>
      <c r="U47" s="312">
        <f>COUNTIFS($B$11:$B$30,U$45,$C$11:$C$30,"A",$E$11:$E$30,"*")</f>
        <v>0</v>
      </c>
      <c r="V47" s="313"/>
      <c r="W47" s="314"/>
      <c r="X47" s="312">
        <f>COUNTIFS($B$11:$B$30,U$45,$C$11:$C$30,"B",$E$11:$E$30,"*")</f>
        <v>0</v>
      </c>
      <c r="Y47" s="313"/>
      <c r="Z47" s="314"/>
      <c r="AA47" s="312">
        <f>COUNTIFS($B$11:$B$30,AA$45,$C$11:$C$30,"A",$E$11:$E$30,"*")</f>
        <v>0</v>
      </c>
      <c r="AB47" s="313"/>
      <c r="AC47" s="314"/>
      <c r="AD47" s="312">
        <f>COUNTIFS($B$11:$B$30,AA$45,$C$11:$C$30,"B",$E$11:$E$30,"*")</f>
        <v>0</v>
      </c>
      <c r="AE47" s="313"/>
      <c r="AF47" s="314"/>
      <c r="AG47" s="312">
        <f>COUNTIFS($B$11:$B$30,AG$45,$C$11:$C$30,"A",$E$11:$E$30,"*")</f>
        <v>0</v>
      </c>
      <c r="AH47" s="313"/>
      <c r="AI47" s="314"/>
      <c r="AJ47" s="312">
        <f>COUNTIFS($B$11:$B$30,AG$45,$C$11:$C$30,"B",$E$11:$E$30,"*")</f>
        <v>0</v>
      </c>
      <c r="AK47" s="314"/>
      <c r="AL47" s="101">
        <f>COUNTIFS($B$11:$B$30,AL$45,$C$11:$C$30,"A",$E$11:$E$30,"*")</f>
        <v>0</v>
      </c>
      <c r="AM47" s="101">
        <f>COUNTIFS($B$11:$B$30,AL$45,$C$11:$C$30,"B",$E$11:$E$30,"*")</f>
        <v>0</v>
      </c>
      <c r="AN47" s="62"/>
    </row>
    <row r="48" spans="1:43" ht="18" customHeight="1" x14ac:dyDescent="0.45">
      <c r="A48" s="62"/>
      <c r="B48" s="82" t="s">
        <v>109</v>
      </c>
      <c r="C48" s="101">
        <f>COUNTIFS($B$11:$B$30,C$45,$C$11:$C$30,"C",$E$11:$E$30,"*")</f>
        <v>0</v>
      </c>
      <c r="D48" s="101">
        <f>COUNTIFS($B$11:$B$30,C$45,$C$11:$C$30,"D",$E$11:$E$30,"*")</f>
        <v>0</v>
      </c>
      <c r="E48" s="101">
        <f>COUNTIFS($B$11:$B$30,E$45,$C$11:$C$30,"C",$E$11:$E$30,"*")</f>
        <v>0</v>
      </c>
      <c r="F48" s="312">
        <f>COUNTIFS($B$11:$B$30,E$45,$C$11:$C$30,"D",$E$11:$E$30,"*")</f>
        <v>0</v>
      </c>
      <c r="G48" s="313"/>
      <c r="H48" s="314"/>
      <c r="I48" s="312">
        <f>COUNTIFS($B$11:$B$30,I$45,$C$11:$C$30,"C",$E$11:$E$30,"*")</f>
        <v>0</v>
      </c>
      <c r="J48" s="313"/>
      <c r="K48" s="314"/>
      <c r="L48" s="312">
        <f>COUNTIFS($B$11:$B$30,I$45,$C$11:$C$30,"D",$E$11:$E$30,"*")</f>
        <v>0</v>
      </c>
      <c r="M48" s="313"/>
      <c r="N48" s="314"/>
      <c r="O48" s="312">
        <f>COUNTIFS($B$11:$B$30,O$45,$C$11:$C$30,"C",$E$11:$E$30,"*")</f>
        <v>0</v>
      </c>
      <c r="P48" s="313"/>
      <c r="Q48" s="314"/>
      <c r="R48" s="312">
        <f>COUNTIFS($B$11:$B$30,O$45,$C$11:$C$30,"D",$E$11:$E$30,"*")</f>
        <v>0</v>
      </c>
      <c r="S48" s="313"/>
      <c r="T48" s="314"/>
      <c r="U48" s="312">
        <f>COUNTIFS($B$11:$B$30,U$45,$C$11:$C$30,"C",$E$11:$E$30,"*")</f>
        <v>0</v>
      </c>
      <c r="V48" s="313"/>
      <c r="W48" s="314"/>
      <c r="X48" s="312">
        <f>COUNTIFS($B$11:$B$30,U$45,$C$11:$C$30,"D",$E$11:$E$30,"*")</f>
        <v>0</v>
      </c>
      <c r="Y48" s="313"/>
      <c r="Z48" s="314"/>
      <c r="AA48" s="312">
        <f>COUNTIFS($B$11:$B$30,AA$45,$C$11:$C$30,"C",$E$11:$E$30,"*")</f>
        <v>0</v>
      </c>
      <c r="AB48" s="313"/>
      <c r="AC48" s="314"/>
      <c r="AD48" s="312">
        <f>COUNTIFS($B$11:$B$30,AA$45,$C$11:$C$30,"D",$E$11:$E$30,"*")</f>
        <v>0</v>
      </c>
      <c r="AE48" s="313"/>
      <c r="AF48" s="314"/>
      <c r="AG48" s="312">
        <f>COUNTIFS($B$11:$B$30,AG$45,$C$11:$C$30,"C",$E$11:$E$30,"*")</f>
        <v>0</v>
      </c>
      <c r="AH48" s="313"/>
      <c r="AI48" s="314"/>
      <c r="AJ48" s="312">
        <f>COUNTIFS($B$11:$B$30,AG$45,$C$11:$C$30,"D",$E$11:$E$30,"*")</f>
        <v>0</v>
      </c>
      <c r="AK48" s="314"/>
      <c r="AL48" s="101">
        <f>COUNTIFS($B$11:$B$30,AL$45,$C$11:$C$30,"C",$E$11:$E$30,"*")</f>
        <v>0</v>
      </c>
      <c r="AM48" s="101">
        <f>COUNTIFS($B$11:$B$30,AL$45,$C$11:$C$30,"D",$E$11:$E$30,"*")</f>
        <v>0</v>
      </c>
      <c r="AN48" s="62"/>
    </row>
    <row r="49" spans="1:40" ht="24.9" customHeight="1" x14ac:dyDescent="0.45">
      <c r="A49" s="62"/>
      <c r="B49" s="82" t="s">
        <v>201</v>
      </c>
      <c r="C49" s="309" t="str">
        <f>IF($AK$3="４週",SUMIFS($AK$11:$AK$30,$B$11:$B$30,C45)/4/$AH$5,IF($AK$3="歴月",SUMIFS($AK$11:$AK$30,$B$11:$B$30,C45)/$AL$5,"記載する期間を選択してください"))</f>
        <v>記載する期間を選択してください</v>
      </c>
      <c r="D49" s="317"/>
      <c r="E49" s="309" t="str">
        <f>IF($AK$3="４週",SUMIFS($AK$11:$AK$30,$B$11:$B$30,E45)/4/$AH$5,IF($AK$3="歴月",SUMIFS($AK$11:$AK$30,$B$11:$B$30,E45)/$AL$5,"記載する期間を選択してください"))</f>
        <v>記載する期間を選択してください</v>
      </c>
      <c r="F49" s="310"/>
      <c r="G49" s="310"/>
      <c r="H49" s="317"/>
      <c r="I49" s="309" t="str">
        <f>IF($AK$3="４週",SUMIFS($AK$11:$AK$30,$B$11:$B$30,I45)/4/$AH$5,IF($AK$3="歴月",SUMIFS($AK$11:$AK$30,$B$11:$B$30,I45)/$AL$5,"記載する期間を選択してください"))</f>
        <v>記載する期間を選択してください</v>
      </c>
      <c r="J49" s="310"/>
      <c r="K49" s="310"/>
      <c r="L49" s="310"/>
      <c r="M49" s="310"/>
      <c r="N49" s="317"/>
      <c r="O49" s="309" t="str">
        <f>IF($AK$3="４週",SUMIFS($AK$11:$AK$30,$B$11:$B$30,O45)/4/$AH$5,IF($AK$3="歴月",SUMIFS($AK$11:$AK$30,$B$11:$B$30,O45)/$AL$5,"記載する期間を選択してください"))</f>
        <v>記載する期間を選択してください</v>
      </c>
      <c r="P49" s="310"/>
      <c r="Q49" s="310"/>
      <c r="R49" s="310"/>
      <c r="S49" s="310"/>
      <c r="T49" s="317"/>
      <c r="U49" s="309" t="str">
        <f>IF($AK$3="４週",SUMIFS($AK$11:$AK$30,$B$11:$B$30,U45)/4/$AH$5,IF($AK$3="歴月",SUMIFS($AK$11:$AK$30,$B$11:$B$30,U45)/$AL$5,"記載する期間を選択してください"))</f>
        <v>記載する期間を選択してください</v>
      </c>
      <c r="V49" s="310"/>
      <c r="W49" s="310"/>
      <c r="X49" s="310"/>
      <c r="Y49" s="310"/>
      <c r="Z49" s="317"/>
      <c r="AA49" s="309" t="str">
        <f>IF($AK$3="４週",SUMIFS($AK$11:$AK$30,$B$11:$B$30,AA45)/4/$AH$5,IF($AK$3="歴月",SUMIFS($AK$11:$AK$30,$B$11:$B$30,AA45)/$AL$5,"記載する期間を選択してください"))</f>
        <v>記載する期間を選択してください</v>
      </c>
      <c r="AB49" s="310"/>
      <c r="AC49" s="310"/>
      <c r="AD49" s="310"/>
      <c r="AE49" s="310"/>
      <c r="AF49" s="317"/>
      <c r="AG49" s="309" t="str">
        <f>IF($AK$3="４週",SUMIFS($AK$11:$AK$30,$B$11:$B$30,AG45)/4/$AH$5,IF($AK$3="歴月",SUMIFS($AK$11:$AK$30,$B$11:$B$30,AG45)/$AL$5,"記載する期間を選択してください"))</f>
        <v>記載する期間を選択してください</v>
      </c>
      <c r="AH49" s="310"/>
      <c r="AI49" s="310"/>
      <c r="AJ49" s="310"/>
      <c r="AK49" s="317"/>
      <c r="AL49" s="309" t="str">
        <f>IF($AK$3="４週",SUMIFS($AK$11:$AK$30,$B$11:$B$30,AL45)/4/$AH$5,IF($AK$3="歴月",SUMIFS($AK$11:$AK$30,$B$11:$B$30,AL45)/$AL$5,"記載する期間を選択してください"))</f>
        <v>記載する期間を選択してください</v>
      </c>
      <c r="AM49" s="317"/>
      <c r="AN49" s="62"/>
    </row>
    <row r="50" spans="1:40" ht="5.0999999999999996" customHeight="1" x14ac:dyDescent="0.45">
      <c r="A50" s="62"/>
      <c r="B50" s="59"/>
      <c r="C50" s="78">
        <v>2</v>
      </c>
      <c r="D50" s="78"/>
      <c r="E50" s="78">
        <v>3</v>
      </c>
      <c r="F50" s="78"/>
      <c r="G50" s="78"/>
      <c r="H50" s="78"/>
      <c r="I50" s="78">
        <v>4</v>
      </c>
      <c r="J50" s="78"/>
      <c r="K50" s="78"/>
      <c r="L50" s="78"/>
      <c r="M50" s="78"/>
      <c r="N50" s="78"/>
      <c r="O50" s="78">
        <v>5</v>
      </c>
      <c r="P50" s="78"/>
      <c r="Q50" s="78"/>
      <c r="R50" s="78"/>
      <c r="S50" s="78"/>
      <c r="T50" s="78"/>
      <c r="U50" s="78">
        <v>6</v>
      </c>
      <c r="V50" s="78"/>
      <c r="W50" s="78"/>
      <c r="X50" s="78"/>
      <c r="Y50" s="78"/>
      <c r="Z50" s="78"/>
      <c r="AA50" s="78">
        <v>7</v>
      </c>
      <c r="AB50" s="78"/>
      <c r="AC50" s="78"/>
      <c r="AD50" s="78"/>
      <c r="AE50" s="78"/>
      <c r="AF50" s="78"/>
      <c r="AG50" s="78">
        <v>8</v>
      </c>
      <c r="AH50" s="78"/>
      <c r="AI50" s="78"/>
      <c r="AJ50" s="78"/>
      <c r="AK50" s="78"/>
      <c r="AL50" s="78">
        <v>9</v>
      </c>
      <c r="AM50" s="100"/>
      <c r="AN50" s="62"/>
    </row>
    <row r="51" spans="1:40" ht="15" customHeight="1" x14ac:dyDescent="0.45">
      <c r="A51" s="60" t="s">
        <v>166</v>
      </c>
      <c r="B51" s="91"/>
      <c r="C51" s="92"/>
      <c r="D51" s="92"/>
      <c r="E51" s="92"/>
      <c r="F51" s="93"/>
      <c r="G51" s="92"/>
      <c r="H51" s="78"/>
      <c r="I51" s="78"/>
      <c r="J51" s="78"/>
      <c r="K51" s="78"/>
      <c r="L51" s="78"/>
      <c r="M51" s="78"/>
      <c r="N51" s="78"/>
      <c r="O51" s="78"/>
      <c r="P51" s="78"/>
      <c r="Q51" s="78"/>
      <c r="R51" s="78">
        <v>6</v>
      </c>
      <c r="S51" s="78"/>
      <c r="T51" s="78"/>
      <c r="U51" s="78"/>
      <c r="V51" s="78"/>
      <c r="W51" s="78"/>
      <c r="X51" s="78">
        <v>7</v>
      </c>
      <c r="Y51" s="78"/>
      <c r="Z51" s="78"/>
      <c r="AA51" s="78"/>
      <c r="AB51" s="78"/>
      <c r="AC51" s="78"/>
      <c r="AD51" s="78">
        <v>8</v>
      </c>
      <c r="AE51" s="78"/>
      <c r="AF51" s="78"/>
      <c r="AG51" s="79"/>
      <c r="AH51" s="79"/>
      <c r="AI51" s="79"/>
      <c r="AJ51" s="79">
        <v>9</v>
      </c>
      <c r="AK51" s="77"/>
      <c r="AL51" s="77"/>
      <c r="AM51" s="62"/>
    </row>
    <row r="52" spans="1:40" s="60" customFormat="1" ht="15" customHeight="1" x14ac:dyDescent="0.45">
      <c r="A52" s="60" t="s">
        <v>167</v>
      </c>
      <c r="B52" s="86"/>
      <c r="C52" s="86"/>
      <c r="D52" s="86"/>
      <c r="E52" s="86"/>
      <c r="F52" s="86"/>
      <c r="G52" s="86"/>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row>
    <row r="53" spans="1:40" s="60" customFormat="1" ht="15" customHeight="1" x14ac:dyDescent="0.45">
      <c r="A53" s="60" t="s">
        <v>217</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x14ac:dyDescent="0.45">
      <c r="A54" s="60" t="s">
        <v>168</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x14ac:dyDescent="0.45">
      <c r="A55" s="60" t="s">
        <v>169</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ht="15" customHeight="1" x14ac:dyDescent="0.45">
      <c r="A56" s="60" t="s">
        <v>170</v>
      </c>
      <c r="B56" s="94"/>
      <c r="C56" s="60"/>
      <c r="D56" s="60"/>
      <c r="E56" s="60"/>
      <c r="F56" s="60"/>
      <c r="G56" s="60"/>
    </row>
    <row r="57" spans="1:40" ht="15" customHeight="1" x14ac:dyDescent="0.45">
      <c r="A57" s="60" t="s">
        <v>171</v>
      </c>
      <c r="B57" s="94"/>
      <c r="C57" s="60"/>
      <c r="D57" s="60"/>
      <c r="E57" s="60"/>
      <c r="F57" s="60"/>
      <c r="G57" s="60"/>
    </row>
    <row r="58" spans="1:40" ht="15" customHeight="1" x14ac:dyDescent="0.45">
      <c r="A58" s="60"/>
      <c r="B58" s="75" t="s">
        <v>172</v>
      </c>
      <c r="C58" s="267" t="s">
        <v>173</v>
      </c>
      <c r="D58" s="267"/>
      <c r="E58" s="267"/>
      <c r="F58" s="60"/>
      <c r="G58" s="60"/>
    </row>
    <row r="59" spans="1:40" ht="15" customHeight="1" x14ac:dyDescent="0.45">
      <c r="A59" s="60"/>
      <c r="B59" s="97" t="s">
        <v>190</v>
      </c>
      <c r="C59" s="280" t="s">
        <v>174</v>
      </c>
      <c r="D59" s="280"/>
      <c r="E59" s="280"/>
      <c r="F59" s="60"/>
      <c r="G59" s="60"/>
    </row>
    <row r="60" spans="1:40" ht="15" customHeight="1" x14ac:dyDescent="0.45">
      <c r="A60" s="60"/>
      <c r="B60" s="97" t="s">
        <v>191</v>
      </c>
      <c r="C60" s="280" t="s">
        <v>175</v>
      </c>
      <c r="D60" s="280"/>
      <c r="E60" s="280"/>
      <c r="F60" s="60"/>
      <c r="G60" s="60"/>
    </row>
    <row r="61" spans="1:40" ht="15" customHeight="1" x14ac:dyDescent="0.45">
      <c r="A61" s="60"/>
      <c r="B61" s="97" t="s">
        <v>192</v>
      </c>
      <c r="C61" s="280" t="s">
        <v>176</v>
      </c>
      <c r="D61" s="280"/>
      <c r="E61" s="280"/>
      <c r="F61" s="60"/>
      <c r="G61" s="60"/>
    </row>
    <row r="62" spans="1:40" ht="15" customHeight="1" x14ac:dyDescent="0.45">
      <c r="A62" s="60"/>
      <c r="B62" s="97" t="s">
        <v>193</v>
      </c>
      <c r="C62" s="280" t="s">
        <v>177</v>
      </c>
      <c r="D62" s="280"/>
      <c r="E62" s="280"/>
      <c r="F62" s="60"/>
      <c r="G62" s="60"/>
    </row>
    <row r="63" spans="1:40" ht="15" customHeight="1" x14ac:dyDescent="0.45">
      <c r="A63" s="60"/>
      <c r="B63" s="60" t="s">
        <v>178</v>
      </c>
      <c r="C63" s="60"/>
      <c r="D63" s="60"/>
      <c r="E63" s="60"/>
      <c r="F63" s="60"/>
      <c r="G63" s="60"/>
    </row>
    <row r="64" spans="1:40" ht="15" customHeight="1" x14ac:dyDescent="0.45">
      <c r="A64" s="60"/>
      <c r="B64" s="60" t="s">
        <v>195</v>
      </c>
      <c r="C64" s="60"/>
      <c r="D64" s="60"/>
      <c r="E64" s="60"/>
      <c r="F64" s="60"/>
      <c r="G64" s="60"/>
    </row>
    <row r="65" spans="1:7" ht="15" customHeight="1" x14ac:dyDescent="0.45">
      <c r="A65" s="60"/>
      <c r="B65" s="60" t="s">
        <v>179</v>
      </c>
      <c r="C65" s="60"/>
      <c r="D65" s="60"/>
      <c r="E65" s="60"/>
      <c r="F65" s="60"/>
      <c r="G65" s="60"/>
    </row>
    <row r="66" spans="1:7" ht="15" customHeight="1" x14ac:dyDescent="0.45">
      <c r="A66" s="60" t="s">
        <v>180</v>
      </c>
      <c r="B66" s="94"/>
      <c r="C66" s="60"/>
      <c r="D66" s="60"/>
      <c r="E66" s="60"/>
      <c r="F66" s="60"/>
      <c r="G66" s="60"/>
    </row>
    <row r="67" spans="1:7" ht="15" customHeight="1" x14ac:dyDescent="0.45">
      <c r="A67" s="60" t="s">
        <v>335</v>
      </c>
      <c r="B67" s="94"/>
      <c r="C67" s="60"/>
      <c r="D67" s="60"/>
      <c r="E67" s="60"/>
      <c r="F67" s="60"/>
      <c r="G67" s="60"/>
    </row>
    <row r="68" spans="1:7" ht="15" customHeight="1" x14ac:dyDescent="0.45">
      <c r="A68" s="60" t="s">
        <v>196</v>
      </c>
      <c r="B68" s="94"/>
      <c r="C68" s="60"/>
      <c r="D68" s="60"/>
      <c r="E68" s="60"/>
      <c r="F68" s="60"/>
      <c r="G68" s="60"/>
    </row>
    <row r="69" spans="1:7" ht="15" customHeight="1" x14ac:dyDescent="0.45">
      <c r="A69" s="60" t="s">
        <v>182</v>
      </c>
      <c r="B69" s="94"/>
      <c r="C69" s="60"/>
      <c r="D69" s="60"/>
      <c r="E69" s="60"/>
      <c r="F69" s="60"/>
      <c r="G69" s="60"/>
    </row>
    <row r="70" spans="1:7" ht="15" customHeight="1" x14ac:dyDescent="0.45">
      <c r="A70" s="60" t="s">
        <v>316</v>
      </c>
      <c r="B70" s="94"/>
      <c r="C70" s="60"/>
      <c r="D70" s="60"/>
      <c r="E70" s="60"/>
      <c r="F70" s="60"/>
      <c r="G70" s="60"/>
    </row>
    <row r="71" spans="1:7" ht="15" customHeight="1" x14ac:dyDescent="0.45">
      <c r="A71" s="60" t="s">
        <v>183</v>
      </c>
      <c r="B71" s="94"/>
      <c r="C71" s="60"/>
      <c r="D71" s="60"/>
      <c r="E71" s="60"/>
      <c r="F71" s="60"/>
      <c r="G71" s="60"/>
    </row>
    <row r="72" spans="1:7" ht="15" customHeight="1" x14ac:dyDescent="0.45">
      <c r="A72" s="60" t="s">
        <v>184</v>
      </c>
      <c r="B72" s="94"/>
      <c r="C72" s="60"/>
      <c r="D72" s="60"/>
      <c r="E72" s="60"/>
      <c r="F72" s="60"/>
      <c r="G72" s="60"/>
    </row>
    <row r="73" spans="1:7" ht="15" customHeight="1" x14ac:dyDescent="0.45">
      <c r="A73" s="60" t="s">
        <v>185</v>
      </c>
      <c r="B73" s="94"/>
      <c r="C73" s="60"/>
      <c r="D73" s="60"/>
      <c r="E73" s="60"/>
      <c r="F73" s="60"/>
      <c r="G73" s="60"/>
    </row>
    <row r="74" spans="1:7" ht="15" customHeight="1" x14ac:dyDescent="0.45">
      <c r="A74" s="60" t="s">
        <v>186</v>
      </c>
      <c r="B74" s="94"/>
      <c r="C74" s="60"/>
      <c r="D74" s="60"/>
      <c r="E74" s="60"/>
      <c r="F74" s="60"/>
      <c r="G74" s="60"/>
    </row>
    <row r="75" spans="1:7" ht="15" customHeight="1" x14ac:dyDescent="0.45">
      <c r="A75" s="60" t="s">
        <v>187</v>
      </c>
      <c r="B75" s="94"/>
      <c r="C75" s="60"/>
      <c r="D75" s="60"/>
      <c r="E75" s="60"/>
      <c r="F75" s="60"/>
      <c r="G75" s="60"/>
    </row>
    <row r="76" spans="1:7" ht="15" customHeight="1" x14ac:dyDescent="0.45">
      <c r="A76" s="60" t="s">
        <v>188</v>
      </c>
      <c r="B76" s="94"/>
      <c r="C76" s="60"/>
      <c r="D76" s="60"/>
      <c r="E76" s="60"/>
      <c r="F76" s="60"/>
      <c r="G76" s="60"/>
    </row>
    <row r="77" spans="1:7" ht="15" customHeight="1" x14ac:dyDescent="0.45">
      <c r="A77" s="60" t="s">
        <v>189</v>
      </c>
      <c r="B77" s="94"/>
      <c r="C77" s="60"/>
      <c r="D77" s="60"/>
      <c r="E77" s="60"/>
      <c r="F77" s="60"/>
      <c r="G77" s="60"/>
    </row>
    <row r="78" spans="1:7" ht="15" customHeight="1" x14ac:dyDescent="0.45">
      <c r="A78" s="60" t="s">
        <v>194</v>
      </c>
      <c r="B78" s="94"/>
      <c r="C78" s="60"/>
      <c r="D78" s="60"/>
      <c r="E78" s="60"/>
      <c r="F78" s="60"/>
      <c r="G78" s="60"/>
    </row>
  </sheetData>
  <mergeCells count="110">
    <mergeCell ref="C59:E59"/>
    <mergeCell ref="C60:E60"/>
    <mergeCell ref="C61:E61"/>
    <mergeCell ref="C62:E62"/>
    <mergeCell ref="B38:K38"/>
    <mergeCell ref="B37:K37"/>
    <mergeCell ref="L37:O37"/>
    <mergeCell ref="L38:O38"/>
    <mergeCell ref="C45:D45"/>
    <mergeCell ref="E45:H45"/>
    <mergeCell ref="I45:N45"/>
    <mergeCell ref="O45:T45"/>
    <mergeCell ref="C49:D49"/>
    <mergeCell ref="E49:H49"/>
    <mergeCell ref="I49:N49"/>
    <mergeCell ref="O49:T49"/>
    <mergeCell ref="A42:B42"/>
    <mergeCell ref="C42:D42"/>
    <mergeCell ref="E42:H42"/>
    <mergeCell ref="A41:B41"/>
    <mergeCell ref="C41:D41"/>
    <mergeCell ref="E41:H41"/>
    <mergeCell ref="U49:Z49"/>
    <mergeCell ref="AA49:AF49"/>
    <mergeCell ref="AG49:AK49"/>
    <mergeCell ref="AL49:AM49"/>
    <mergeCell ref="C58:E58"/>
    <mergeCell ref="AG47:AI47"/>
    <mergeCell ref="AJ47:AK47"/>
    <mergeCell ref="F48:H48"/>
    <mergeCell ref="I48:K48"/>
    <mergeCell ref="L48:N48"/>
    <mergeCell ref="O48:Q48"/>
    <mergeCell ref="R48:T48"/>
    <mergeCell ref="U48:W48"/>
    <mergeCell ref="X48:Z48"/>
    <mergeCell ref="AA48:AC48"/>
    <mergeCell ref="AD48:AF48"/>
    <mergeCell ref="AG48:AI48"/>
    <mergeCell ref="AJ48:AK48"/>
    <mergeCell ref="F47:H47"/>
    <mergeCell ref="I47:K47"/>
    <mergeCell ref="L47:N47"/>
    <mergeCell ref="O47:Q47"/>
    <mergeCell ref="R47:T47"/>
    <mergeCell ref="U47:W47"/>
    <mergeCell ref="X47:Z47"/>
    <mergeCell ref="AA47:AC47"/>
    <mergeCell ref="AD47:AF47"/>
    <mergeCell ref="AL45:AM45"/>
    <mergeCell ref="F46:H46"/>
    <mergeCell ref="I46:K46"/>
    <mergeCell ref="L46:N46"/>
    <mergeCell ref="O46:Q46"/>
    <mergeCell ref="R46:T46"/>
    <mergeCell ref="U46:W46"/>
    <mergeCell ref="X46:Z46"/>
    <mergeCell ref="AA46:AC46"/>
    <mergeCell ref="AD46:AF46"/>
    <mergeCell ref="AG46:AI46"/>
    <mergeCell ref="AJ46:AK46"/>
    <mergeCell ref="U45:Z45"/>
    <mergeCell ref="AA45:AF45"/>
    <mergeCell ref="AG45:AK45"/>
    <mergeCell ref="AM29:AN29"/>
    <mergeCell ref="AM30:AN30"/>
    <mergeCell ref="A31:E31"/>
    <mergeCell ref="AM31:AN32"/>
    <mergeCell ref="A32:E32"/>
    <mergeCell ref="AM23:AN23"/>
    <mergeCell ref="AM24:AN24"/>
    <mergeCell ref="AM25:AN25"/>
    <mergeCell ref="AM26:AN26"/>
    <mergeCell ref="AM27:AN27"/>
    <mergeCell ref="AM11:AN11"/>
    <mergeCell ref="AM12:AN12"/>
    <mergeCell ref="AM13:AN13"/>
    <mergeCell ref="AM14:AN14"/>
    <mergeCell ref="AM15:AN15"/>
    <mergeCell ref="AM16:AN16"/>
    <mergeCell ref="AM28:AN28"/>
    <mergeCell ref="AM17:AN17"/>
    <mergeCell ref="AM18:AN18"/>
    <mergeCell ref="AM19:AN19"/>
    <mergeCell ref="AM20:AN20"/>
    <mergeCell ref="AM21:AN21"/>
    <mergeCell ref="AM22:AN22"/>
    <mergeCell ref="A7:A10"/>
    <mergeCell ref="B7:B10"/>
    <mergeCell ref="C7:C10"/>
    <mergeCell ref="D7:D10"/>
    <mergeCell ref="E7:E10"/>
    <mergeCell ref="F7:AJ7"/>
    <mergeCell ref="F8:L8"/>
    <mergeCell ref="T8:Z8"/>
    <mergeCell ref="AA8:AG8"/>
    <mergeCell ref="AH8:AJ8"/>
    <mergeCell ref="AK3:AN3"/>
    <mergeCell ref="AK4:AN4"/>
    <mergeCell ref="AH5:AJ5"/>
    <mergeCell ref="AK7:AK10"/>
    <mergeCell ref="AK1:AN1"/>
    <mergeCell ref="M2:P2"/>
    <mergeCell ref="Q2:R2"/>
    <mergeCell ref="S2:T2"/>
    <mergeCell ref="U2:V2"/>
    <mergeCell ref="AK2:AN2"/>
    <mergeCell ref="AL7:AL10"/>
    <mergeCell ref="AM7:AN10"/>
    <mergeCell ref="M8:S8"/>
  </mergeCells>
  <phoneticPr fontId="3"/>
  <dataValidations count="7">
    <dataValidation type="list" allowBlank="1" showInputMessage="1" showErrorMessage="1" sqref="B11:B30" xr:uid="{00000000-0002-0000-1C00-000000000000}">
      <formula1>INDIRECT($AK$1)</formula1>
    </dataValidation>
    <dataValidation type="list" allowBlank="1" showInputMessage="1" showErrorMessage="1" sqref="C11:C30" xr:uid="{00000000-0002-0000-1C00-000001000000}">
      <formula1>"A,B,C,D"</formula1>
    </dataValidation>
    <dataValidation operator="greaterThanOrEqual" allowBlank="1" showInputMessage="1" showErrorMessage="1" sqref="I39:I40 L39:L40 L43 I43" xr:uid="{00000000-0002-0000-1C00-000002000000}"/>
    <dataValidation type="whole" operator="greaterThanOrEqual" allowBlank="1" showInputMessage="1" showErrorMessage="1" sqref="L38:O38" xr:uid="{00000000-0002-0000-1C00-000003000000}">
      <formula1>0</formula1>
    </dataValidation>
    <dataValidation type="list" allowBlank="1" showInputMessage="1" showErrorMessage="1" sqref="AK4:AN4" xr:uid="{00000000-0002-0000-1C00-000004000000}">
      <formula1>"予定,実績"</formula1>
    </dataValidation>
    <dataValidation type="list" allowBlank="1" showInputMessage="1" showErrorMessage="1" sqref="AK3:AN3" xr:uid="{00000000-0002-0000-1C00-000005000000}">
      <formula1>"４週,歴月"</formula1>
    </dataValidation>
    <dataValidation type="list" allowBlank="1" showInputMessage="1" showErrorMessage="1" sqref="B38:K38" xr:uid="{00000000-0002-0000-1C00-000006000000}">
      <formula1>"主として知的障害のある児童を入所させる福祉型障害児入所施設,主として肢体不自由のある児童を入所させる福祉型障害児入所施設,主として盲ろうあ児を入所させる福祉型障害児入所施設"</formula1>
    </dataValidation>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Q78"/>
  <sheetViews>
    <sheetView showGridLines="0" view="pageBreakPreview" topLeftCell="A54" zoomScaleNormal="100" zoomScaleSheetLayoutView="100" workbookViewId="0">
      <selection activeCell="AG62" sqref="AG62"/>
    </sheetView>
  </sheetViews>
  <sheetFormatPr defaultColWidth="8.19921875" defaultRowHeight="21" customHeight="1" x14ac:dyDescent="0.45"/>
  <cols>
    <col min="1" max="1" width="2.59765625" style="59" customWidth="1"/>
    <col min="2" max="2" width="13.898437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x14ac:dyDescent="0.45">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262" t="s">
        <v>135</v>
      </c>
      <c r="AL1" s="262"/>
      <c r="AM1" s="262"/>
      <c r="AN1" s="262"/>
    </row>
    <row r="2" spans="1:40" ht="18" customHeight="1" x14ac:dyDescent="0.45">
      <c r="A2" s="62"/>
      <c r="B2" s="63"/>
      <c r="C2" s="63"/>
      <c r="D2" s="63"/>
      <c r="E2" s="63"/>
      <c r="F2" s="63"/>
      <c r="G2" s="63"/>
      <c r="H2" s="63"/>
      <c r="I2" s="63"/>
      <c r="J2" s="63"/>
      <c r="K2" s="63"/>
      <c r="L2" s="63"/>
      <c r="M2" s="269">
        <v>2024</v>
      </c>
      <c r="N2" s="269"/>
      <c r="O2" s="269"/>
      <c r="P2" s="269"/>
      <c r="Q2" s="268" t="s">
        <v>150</v>
      </c>
      <c r="R2" s="268"/>
      <c r="S2" s="269">
        <v>5</v>
      </c>
      <c r="T2" s="269"/>
      <c r="U2" s="268" t="s">
        <v>151</v>
      </c>
      <c r="V2" s="268"/>
      <c r="W2" s="63"/>
      <c r="X2" s="63"/>
      <c r="Y2" s="63"/>
      <c r="Z2" s="62"/>
      <c r="AA2" s="62"/>
      <c r="AC2" s="81"/>
      <c r="AD2" s="63"/>
      <c r="AE2" s="63"/>
      <c r="AF2" s="63"/>
      <c r="AG2" s="63"/>
      <c r="AH2" s="63"/>
      <c r="AI2" s="81" t="s">
        <v>156</v>
      </c>
      <c r="AJ2" s="81"/>
      <c r="AK2" s="263"/>
      <c r="AL2" s="263"/>
      <c r="AM2" s="263"/>
      <c r="AN2" s="263"/>
    </row>
    <row r="3" spans="1:40" ht="18" customHeight="1" x14ac:dyDescent="0.45">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264"/>
      <c r="AL3" s="264"/>
      <c r="AM3" s="264"/>
      <c r="AN3" s="264"/>
    </row>
    <row r="4" spans="1:40" ht="18" customHeight="1" x14ac:dyDescent="0.45">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264"/>
      <c r="AL4" s="264"/>
      <c r="AM4" s="264"/>
      <c r="AN4" s="264"/>
    </row>
    <row r="5" spans="1:40" ht="18" customHeight="1" x14ac:dyDescent="0.45">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01"/>
      <c r="AI5" s="301"/>
      <c r="AJ5" s="301"/>
      <c r="AK5" s="88" t="s">
        <v>157</v>
      </c>
      <c r="AL5" s="99"/>
      <c r="AM5" s="88" t="s">
        <v>158</v>
      </c>
      <c r="AN5" s="62"/>
    </row>
    <row r="6" spans="1:40" ht="9.9" customHeight="1" x14ac:dyDescent="0.45">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5">
      <c r="A7" s="275" t="s">
        <v>153</v>
      </c>
      <c r="B7" s="267" t="s">
        <v>162</v>
      </c>
      <c r="C7" s="272" t="s">
        <v>163</v>
      </c>
      <c r="D7" s="267" t="s">
        <v>164</v>
      </c>
      <c r="E7" s="276" t="s">
        <v>165</v>
      </c>
      <c r="F7" s="271" t="s">
        <v>197</v>
      </c>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65" t="s">
        <v>198</v>
      </c>
      <c r="AL7" s="266" t="s">
        <v>199</v>
      </c>
      <c r="AM7" s="261" t="s">
        <v>200</v>
      </c>
      <c r="AN7" s="261"/>
    </row>
    <row r="8" spans="1:40" ht="15" customHeight="1" x14ac:dyDescent="0.45">
      <c r="A8" s="275"/>
      <c r="B8" s="267"/>
      <c r="C8" s="273"/>
      <c r="D8" s="267"/>
      <c r="E8" s="276"/>
      <c r="F8" s="267" t="s">
        <v>104</v>
      </c>
      <c r="G8" s="267"/>
      <c r="H8" s="267"/>
      <c r="I8" s="267"/>
      <c r="J8" s="267"/>
      <c r="K8" s="267"/>
      <c r="L8" s="267"/>
      <c r="M8" s="267" t="s">
        <v>105</v>
      </c>
      <c r="N8" s="267"/>
      <c r="O8" s="267"/>
      <c r="P8" s="267"/>
      <c r="Q8" s="267"/>
      <c r="R8" s="267"/>
      <c r="S8" s="267"/>
      <c r="T8" s="267" t="s">
        <v>106</v>
      </c>
      <c r="U8" s="267"/>
      <c r="V8" s="267"/>
      <c r="W8" s="267"/>
      <c r="X8" s="267"/>
      <c r="Y8" s="267"/>
      <c r="Z8" s="267"/>
      <c r="AA8" s="267" t="s">
        <v>107</v>
      </c>
      <c r="AB8" s="267"/>
      <c r="AC8" s="267"/>
      <c r="AD8" s="267"/>
      <c r="AE8" s="267"/>
      <c r="AF8" s="267"/>
      <c r="AG8" s="267"/>
      <c r="AH8" s="267" t="s">
        <v>110</v>
      </c>
      <c r="AI8" s="267"/>
      <c r="AJ8" s="267"/>
      <c r="AK8" s="265"/>
      <c r="AL8" s="266"/>
      <c r="AM8" s="261"/>
      <c r="AN8" s="261"/>
    </row>
    <row r="9" spans="1:40" ht="15" customHeight="1" x14ac:dyDescent="0.45">
      <c r="A9" s="275"/>
      <c r="B9" s="267"/>
      <c r="C9" s="273"/>
      <c r="D9" s="267"/>
      <c r="E9" s="276"/>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65"/>
      <c r="AL9" s="266"/>
      <c r="AM9" s="261"/>
      <c r="AN9" s="261"/>
    </row>
    <row r="10" spans="1:40" ht="15" customHeight="1" x14ac:dyDescent="0.45">
      <c r="A10" s="275"/>
      <c r="B10" s="267"/>
      <c r="C10" s="274"/>
      <c r="D10" s="267"/>
      <c r="E10" s="276"/>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65"/>
      <c r="AL10" s="266"/>
      <c r="AM10" s="261"/>
      <c r="AN10" s="261"/>
    </row>
    <row r="11" spans="1:40" ht="18" customHeight="1" x14ac:dyDescent="0.45">
      <c r="A11" s="74">
        <v>1</v>
      </c>
      <c r="B11" s="103" t="s">
        <v>115</v>
      </c>
      <c r="C11" s="83" t="s">
        <v>190</v>
      </c>
      <c r="D11" s="104"/>
      <c r="E11" s="105" t="s">
        <v>190</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9"/>
      <c r="AN11" s="279"/>
    </row>
    <row r="12" spans="1:40" ht="18" customHeight="1" x14ac:dyDescent="0.45">
      <c r="A12" s="74">
        <v>2</v>
      </c>
      <c r="B12" s="103" t="s">
        <v>115</v>
      </c>
      <c r="C12" s="83" t="s">
        <v>191</v>
      </c>
      <c r="D12" s="104"/>
      <c r="E12" s="105" t="s">
        <v>191</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79"/>
      <c r="AN12" s="279"/>
    </row>
    <row r="13" spans="1:40" ht="18" customHeight="1" x14ac:dyDescent="0.45">
      <c r="A13" s="74">
        <v>3</v>
      </c>
      <c r="B13" s="103" t="s">
        <v>115</v>
      </c>
      <c r="C13" s="83" t="s">
        <v>192</v>
      </c>
      <c r="D13" s="104"/>
      <c r="E13" s="105" t="s">
        <v>192</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79"/>
      <c r="AN13" s="279"/>
    </row>
    <row r="14" spans="1:40" ht="18" customHeight="1" x14ac:dyDescent="0.45">
      <c r="A14" s="74">
        <v>4</v>
      </c>
      <c r="B14" s="103" t="s">
        <v>115</v>
      </c>
      <c r="C14" s="83" t="s">
        <v>193</v>
      </c>
      <c r="D14" s="104"/>
      <c r="E14" s="105" t="s">
        <v>193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79"/>
      <c r="AN14" s="279"/>
    </row>
    <row r="15" spans="1:40" ht="18" customHeight="1" x14ac:dyDescent="0.45">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79"/>
      <c r="AN15" s="279"/>
    </row>
    <row r="16" spans="1:40" ht="18" customHeight="1" x14ac:dyDescent="0.45">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9"/>
      <c r="AN16" s="279"/>
    </row>
    <row r="17" spans="1:40" ht="18" customHeight="1" x14ac:dyDescent="0.45">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9"/>
      <c r="AN17" s="279"/>
    </row>
    <row r="18" spans="1:40" ht="18" customHeight="1" x14ac:dyDescent="0.45">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9"/>
      <c r="AN18" s="279"/>
    </row>
    <row r="19" spans="1:40" ht="18" customHeight="1" x14ac:dyDescent="0.45">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9"/>
      <c r="AN19" s="279"/>
    </row>
    <row r="20" spans="1:40" ht="18" customHeight="1" x14ac:dyDescent="0.45">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9"/>
      <c r="AN20" s="279"/>
    </row>
    <row r="21" spans="1:40" ht="18" customHeight="1" x14ac:dyDescent="0.45">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9"/>
      <c r="AN21" s="279"/>
    </row>
    <row r="22" spans="1:40" ht="18" customHeight="1" x14ac:dyDescent="0.45">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9"/>
      <c r="AN22" s="279"/>
    </row>
    <row r="23" spans="1:40" ht="18" customHeight="1" x14ac:dyDescent="0.45">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9"/>
      <c r="AN23" s="279"/>
    </row>
    <row r="24" spans="1:40" ht="18" customHeight="1" x14ac:dyDescent="0.45">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9"/>
      <c r="AN24" s="279"/>
    </row>
    <row r="25" spans="1:40" ht="18" customHeight="1" x14ac:dyDescent="0.45">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9"/>
      <c r="AN25" s="279"/>
    </row>
    <row r="26" spans="1:40" ht="18" customHeight="1" x14ac:dyDescent="0.45">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9"/>
      <c r="AN26" s="279"/>
    </row>
    <row r="27" spans="1:40" ht="18" customHeight="1" x14ac:dyDescent="0.45">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9"/>
      <c r="AN27" s="279"/>
    </row>
    <row r="28" spans="1:40" ht="18" customHeight="1" x14ac:dyDescent="0.45">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9"/>
      <c r="AN28" s="279"/>
    </row>
    <row r="29" spans="1:40" ht="18" customHeight="1" x14ac:dyDescent="0.45">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9"/>
      <c r="AN29" s="279"/>
    </row>
    <row r="30" spans="1:40" ht="18" customHeight="1" x14ac:dyDescent="0.45">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9"/>
      <c r="AN30" s="279"/>
    </row>
    <row r="31" spans="1:40" ht="18" customHeight="1" x14ac:dyDescent="0.45">
      <c r="A31" s="276" t="s">
        <v>94</v>
      </c>
      <c r="B31" s="277"/>
      <c r="C31" s="277"/>
      <c r="D31" s="277"/>
      <c r="E31" s="277"/>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5"/>
      <c r="AN31" s="275"/>
    </row>
    <row r="32" spans="1:40" ht="18" customHeight="1" x14ac:dyDescent="0.45">
      <c r="A32" s="277" t="s">
        <v>96</v>
      </c>
      <c r="B32" s="277"/>
      <c r="C32" s="277"/>
      <c r="D32" s="277"/>
      <c r="E32" s="278"/>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5"/>
      <c r="AN32" s="275"/>
    </row>
    <row r="33" spans="1:43" ht="15" customHeight="1" x14ac:dyDescent="0.45">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5">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5">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5">
      <c r="A36" s="68" t="s">
        <v>268</v>
      </c>
      <c r="B36" s="67"/>
      <c r="C36" s="67"/>
      <c r="D36" s="67"/>
      <c r="E36" s="67"/>
      <c r="F36" s="67"/>
      <c r="G36" s="60"/>
      <c r="H36" s="60"/>
      <c r="I36" s="60"/>
      <c r="J36" s="60"/>
      <c r="K36" s="60"/>
      <c r="L36" s="60"/>
      <c r="M36" s="60"/>
      <c r="N36" s="60"/>
      <c r="O36" s="60"/>
      <c r="AM36" s="67"/>
      <c r="AN36" s="62"/>
    </row>
    <row r="37" spans="1:43" ht="24.9" customHeight="1" x14ac:dyDescent="0.45">
      <c r="A37"/>
      <c r="B37" s="276" t="s">
        <v>270</v>
      </c>
      <c r="C37" s="277"/>
      <c r="D37" s="277"/>
      <c r="E37" s="277"/>
      <c r="F37" s="277"/>
      <c r="G37" s="277"/>
      <c r="H37" s="277"/>
      <c r="I37" s="277"/>
      <c r="J37" s="277"/>
      <c r="K37" s="278"/>
      <c r="L37" s="380" t="s">
        <v>275</v>
      </c>
      <c r="M37" s="380"/>
      <c r="N37" s="380"/>
      <c r="O37" s="380"/>
      <c r="P37" s="380" t="s">
        <v>276</v>
      </c>
      <c r="Q37" s="380"/>
      <c r="R37" s="380"/>
      <c r="S37" s="380"/>
      <c r="T37" s="380" t="s">
        <v>271</v>
      </c>
      <c r="U37" s="380"/>
      <c r="V37" s="380"/>
      <c r="W37" s="380"/>
      <c r="X37"/>
      <c r="Y37"/>
      <c r="Z37"/>
      <c r="AA37"/>
      <c r="AB37"/>
      <c r="AC37"/>
      <c r="AD37"/>
      <c r="AE37"/>
      <c r="AF37"/>
      <c r="AG37"/>
      <c r="AH37"/>
      <c r="AI37"/>
      <c r="AJ37"/>
      <c r="AK37"/>
      <c r="AL37"/>
      <c r="AM37"/>
      <c r="AN37"/>
      <c r="AO37"/>
      <c r="AP37"/>
      <c r="AQ37"/>
    </row>
    <row r="38" spans="1:43" ht="18" customHeight="1" x14ac:dyDescent="0.45">
      <c r="A38"/>
      <c r="B38" s="376" t="s">
        <v>269</v>
      </c>
      <c r="C38" s="377"/>
      <c r="D38" s="377"/>
      <c r="E38" s="377"/>
      <c r="F38" s="377"/>
      <c r="G38" s="377"/>
      <c r="H38" s="377"/>
      <c r="I38" s="377"/>
      <c r="J38" s="377"/>
      <c r="K38" s="378"/>
      <c r="L38" s="379">
        <v>30</v>
      </c>
      <c r="M38" s="379"/>
      <c r="N38" s="379"/>
      <c r="O38" s="379"/>
      <c r="P38" s="379">
        <v>30</v>
      </c>
      <c r="Q38" s="379"/>
      <c r="R38" s="379"/>
      <c r="S38" s="379"/>
      <c r="T38" s="330">
        <f>SUM(L38:S38)</f>
        <v>60</v>
      </c>
      <c r="U38" s="330"/>
      <c r="V38" s="330"/>
      <c r="W38" s="330"/>
      <c r="X38"/>
      <c r="Y38"/>
      <c r="Z38"/>
      <c r="AA38"/>
      <c r="AB38"/>
      <c r="AC38"/>
      <c r="AD38"/>
      <c r="AE38"/>
      <c r="AF38"/>
      <c r="AG38"/>
      <c r="AH38"/>
      <c r="AI38"/>
      <c r="AJ38"/>
      <c r="AK38"/>
      <c r="AL38"/>
      <c r="AM38"/>
      <c r="AN38"/>
      <c r="AO38"/>
      <c r="AP38"/>
      <c r="AQ38"/>
    </row>
    <row r="39" spans="1:43" ht="5.0999999999999996" customHeight="1" x14ac:dyDescent="0.45">
      <c r="A39" s="86"/>
      <c r="B39" s="86"/>
      <c r="C39" s="86"/>
      <c r="D39"/>
      <c r="E39"/>
      <c r="F39"/>
      <c r="G39"/>
      <c r="H39"/>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106"/>
      <c r="AK39" s="60"/>
      <c r="AL39" s="67"/>
      <c r="AM39" s="67"/>
      <c r="AN39" s="62"/>
    </row>
    <row r="40" spans="1:43" ht="18" customHeight="1" x14ac:dyDescent="0.45">
      <c r="A40" s="68" t="s">
        <v>210</v>
      </c>
      <c r="B40" s="60"/>
      <c r="D40" s="60"/>
      <c r="E40" s="60"/>
      <c r="F40" s="60"/>
      <c r="G40" s="60"/>
      <c r="H40" s="60"/>
      <c r="I40" s="60"/>
      <c r="J40" s="60"/>
      <c r="K40" s="60"/>
      <c r="L40" s="60"/>
      <c r="M40" s="60"/>
      <c r="N40" s="60"/>
      <c r="O40" s="60"/>
      <c r="P40" s="60"/>
      <c r="Q40" s="60"/>
      <c r="R40" s="60"/>
      <c r="S40" s="60"/>
      <c r="T40" s="60"/>
      <c r="U40" s="60"/>
      <c r="V40" s="60"/>
      <c r="W40" s="67"/>
      <c r="X40" s="60"/>
      <c r="Y40" s="60"/>
      <c r="Z40" s="60"/>
      <c r="AA40" s="60"/>
      <c r="AB40" s="60"/>
      <c r="AC40" s="60"/>
      <c r="AD40" s="60"/>
      <c r="AE40" s="60"/>
      <c r="AF40" s="60"/>
      <c r="AG40" s="60"/>
      <c r="AH40" s="60"/>
      <c r="AI40" s="60"/>
      <c r="AJ40" s="106"/>
      <c r="AK40" s="60"/>
      <c r="AL40" s="67"/>
      <c r="AM40" s="67"/>
      <c r="AN40" s="62"/>
    </row>
    <row r="41" spans="1:43" ht="54.9" customHeight="1" x14ac:dyDescent="0.45">
      <c r="A41" s="267" t="s">
        <v>202</v>
      </c>
      <c r="B41" s="267"/>
      <c r="C41" s="283" t="s">
        <v>272</v>
      </c>
      <c r="D41" s="265"/>
      <c r="E41"/>
      <c r="F41"/>
      <c r="G41"/>
      <c r="H41"/>
      <c r="I41"/>
      <c r="J41"/>
      <c r="K41"/>
      <c r="L41"/>
      <c r="M41"/>
      <c r="N41"/>
      <c r="O41"/>
      <c r="P41"/>
      <c r="Q41"/>
      <c r="R41"/>
      <c r="S41"/>
      <c r="T41"/>
      <c r="U41"/>
      <c r="V41"/>
      <c r="W41"/>
      <c r="X41"/>
      <c r="Y41"/>
      <c r="Z41"/>
      <c r="AA41"/>
      <c r="AB41"/>
      <c r="AC41"/>
      <c r="AD41"/>
      <c r="AE41"/>
      <c r="AF41"/>
      <c r="AG41"/>
      <c r="AH41"/>
      <c r="AI41"/>
      <c r="AJ41"/>
      <c r="AK41" s="67"/>
      <c r="AL41" s="62"/>
    </row>
    <row r="42" spans="1:43" ht="18" customHeight="1" x14ac:dyDescent="0.45">
      <c r="A42" s="266" t="s">
        <v>213</v>
      </c>
      <c r="B42" s="266"/>
      <c r="C42" s="381">
        <f>ROUNDDOWN(IF(B38="主として知的障害のある児童を入所させる福祉型障害児入所施設",T38/6.7,IF(B38="主として肢体不自由のある児童を入所させる福祉型障害児入所施設",L38/10+P38/20,0)),1)</f>
        <v>8.9</v>
      </c>
      <c r="D42" s="382"/>
      <c r="E42"/>
      <c r="F42"/>
      <c r="G42"/>
      <c r="H42"/>
      <c r="I42"/>
      <c r="J42"/>
      <c r="K42"/>
      <c r="L42"/>
      <c r="M42"/>
      <c r="N42"/>
      <c r="O42"/>
      <c r="P42"/>
      <c r="Q42"/>
      <c r="R42"/>
      <c r="S42"/>
      <c r="T42"/>
      <c r="U42"/>
      <c r="V42"/>
      <c r="W42"/>
      <c r="X42"/>
      <c r="Y42"/>
      <c r="Z42"/>
      <c r="AA42"/>
      <c r="AB42"/>
      <c r="AC42"/>
      <c r="AD42"/>
      <c r="AE42"/>
      <c r="AF42"/>
      <c r="AG42"/>
      <c r="AH42"/>
      <c r="AI42"/>
      <c r="AJ42"/>
      <c r="AK42" s="67"/>
      <c r="AL42" s="62"/>
    </row>
    <row r="43" spans="1:43" ht="5.0999999999999996" customHeight="1" x14ac:dyDescent="0.45">
      <c r="A43" s="86"/>
      <c r="B43" s="86"/>
      <c r="C43" s="86"/>
      <c r="D43" s="86"/>
      <c r="E43" s="86"/>
      <c r="F43" s="86"/>
      <c r="G43" s="86"/>
      <c r="H43" s="86"/>
      <c r="I43" s="86"/>
      <c r="J43" s="60"/>
      <c r="K43" s="60"/>
      <c r="L43" s="60"/>
      <c r="M43" s="106"/>
      <c r="N43" s="60"/>
      <c r="O43" s="60"/>
      <c r="P43" s="60"/>
      <c r="Q43"/>
      <c r="W43" s="67"/>
      <c r="X43" s="60"/>
      <c r="Y43" s="60"/>
      <c r="Z43" s="60"/>
      <c r="AA43" s="60"/>
      <c r="AB43" s="60"/>
      <c r="AC43" s="60"/>
      <c r="AD43" s="60"/>
      <c r="AE43" s="60"/>
      <c r="AF43" s="60"/>
      <c r="AG43" s="60"/>
      <c r="AH43" s="60"/>
      <c r="AI43" s="60"/>
      <c r="AJ43" s="106"/>
      <c r="AK43" s="60"/>
      <c r="AL43" s="67"/>
      <c r="AM43" s="67"/>
      <c r="AN43" s="62"/>
    </row>
    <row r="44" spans="1:43" ht="21" customHeight="1" x14ac:dyDescent="0.45">
      <c r="A44" s="68" t="s">
        <v>214</v>
      </c>
      <c r="B44" s="59"/>
      <c r="C44" s="63"/>
      <c r="D44" s="63"/>
      <c r="E44" s="63"/>
      <c r="F44" s="63"/>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3"/>
      <c r="AM44" s="63"/>
      <c r="AN44" s="62"/>
    </row>
    <row r="45" spans="1:43" ht="24.9" customHeight="1" x14ac:dyDescent="0.45">
      <c r="A45" s="62"/>
      <c r="B45" s="67"/>
      <c r="C45" s="309" t="str">
        <f>IF(VLOOKUP($AK$1,選択肢!$A$1:$J$31,C50,FALSE)=0,"-",VLOOKUP($AK$1,選択肢!$A$1:$J$31,C50,FALSE))</f>
        <v>児童発達支援管理責任者</v>
      </c>
      <c r="D45" s="310"/>
      <c r="E45" s="316" t="str">
        <f>IF(VLOOKUP($AK$1,選択肢!$A$1:$J$31,E50,FALSE)=0,"-",VLOOKUP($AK$1,選択肢!$A$1:$J$31,E50,FALSE))</f>
        <v>医師</v>
      </c>
      <c r="F45" s="316"/>
      <c r="G45" s="316"/>
      <c r="H45" s="316"/>
      <c r="I45" s="309" t="str">
        <f>IF(VLOOKUP($AK$1,選択肢!$A$1:$J$31,I50,FALSE)=0,"-",VLOOKUP($AK$1,選択肢!$A$1:$J$31,I50,FALSE))</f>
        <v>看護職員</v>
      </c>
      <c r="J45" s="310"/>
      <c r="K45" s="310"/>
      <c r="L45" s="310"/>
      <c r="M45" s="310"/>
      <c r="N45" s="317"/>
      <c r="O45" s="309" t="str">
        <f>IF(VLOOKUP($AK$1,選択肢!$A$1:$J$31,O50,FALSE)=0,"-",VLOOKUP($AK$1,選択肢!$A$1:$J$31,O50,FALSE))</f>
        <v>児童指導員</v>
      </c>
      <c r="P45" s="310"/>
      <c r="Q45" s="310"/>
      <c r="R45" s="310"/>
      <c r="S45" s="310"/>
      <c r="T45" s="317"/>
      <c r="U45" s="309" t="str">
        <f>IF(VLOOKUP($AK$1,選択肢!$A$1:$J$31,U50,FALSE)=0,"-",VLOOKUP($AK$1,選択肢!$A$1:$J$31,U50,FALSE))</f>
        <v>保育士</v>
      </c>
      <c r="V45" s="310"/>
      <c r="W45" s="310"/>
      <c r="X45" s="310"/>
      <c r="Y45" s="310"/>
      <c r="Z45" s="317"/>
      <c r="AA45" s="309" t="str">
        <f>IF(VLOOKUP($AK$1,選択肢!$A$1:$J$31,AA50,FALSE)=0,"-",VLOOKUP($AK$1,選択肢!$A$1:$J$31,AA50,FALSE))</f>
        <v>心理担当職員</v>
      </c>
      <c r="AB45" s="310"/>
      <c r="AC45" s="310"/>
      <c r="AD45" s="310"/>
      <c r="AE45" s="310"/>
      <c r="AF45" s="317"/>
      <c r="AG45" s="316" t="str">
        <f>IF(VLOOKUP($AK$1,選択肢!$A$1:$J$31,AG50,FALSE)=0,"-",VLOOKUP($AK$1,選択肢!$A$1:$J$31,AG50,FALSE))</f>
        <v>理学療法士又は作業療法士</v>
      </c>
      <c r="AH45" s="316"/>
      <c r="AI45" s="316"/>
      <c r="AJ45" s="316"/>
      <c r="AK45" s="316"/>
      <c r="AL45" s="316" t="str">
        <f>IF(VLOOKUP($AK$1,選択肢!$A$1:$J$31,AL50,FALSE)=0,"-",VLOOKUP($AK$1,選択肢!$A$1:$J$31,AL50,FALSE))</f>
        <v>職業指導員</v>
      </c>
      <c r="AM45" s="316"/>
      <c r="AN45" s="62"/>
    </row>
    <row r="46" spans="1:43" ht="18" customHeight="1" x14ac:dyDescent="0.45">
      <c r="A46" s="62"/>
      <c r="B46" s="67"/>
      <c r="C46" s="102" t="s">
        <v>56</v>
      </c>
      <c r="D46" s="102" t="s">
        <v>57</v>
      </c>
      <c r="E46" s="101" t="s">
        <v>56</v>
      </c>
      <c r="F46" s="315" t="s">
        <v>57</v>
      </c>
      <c r="G46" s="315"/>
      <c r="H46" s="315"/>
      <c r="I46" s="312" t="s">
        <v>56</v>
      </c>
      <c r="J46" s="313"/>
      <c r="K46" s="314"/>
      <c r="L46" s="312" t="s">
        <v>57</v>
      </c>
      <c r="M46" s="313"/>
      <c r="N46" s="314"/>
      <c r="O46" s="312" t="s">
        <v>56</v>
      </c>
      <c r="P46" s="313"/>
      <c r="Q46" s="314"/>
      <c r="R46" s="312" t="s">
        <v>57</v>
      </c>
      <c r="S46" s="313"/>
      <c r="T46" s="314"/>
      <c r="U46" s="312" t="s">
        <v>56</v>
      </c>
      <c r="V46" s="313"/>
      <c r="W46" s="314"/>
      <c r="X46" s="312" t="s">
        <v>57</v>
      </c>
      <c r="Y46" s="313"/>
      <c r="Z46" s="314"/>
      <c r="AA46" s="312" t="s">
        <v>56</v>
      </c>
      <c r="AB46" s="313"/>
      <c r="AC46" s="314"/>
      <c r="AD46" s="312" t="s">
        <v>57</v>
      </c>
      <c r="AE46" s="313"/>
      <c r="AF46" s="314"/>
      <c r="AG46" s="312" t="s">
        <v>56</v>
      </c>
      <c r="AH46" s="313"/>
      <c r="AI46" s="314"/>
      <c r="AJ46" s="312" t="s">
        <v>57</v>
      </c>
      <c r="AK46" s="314"/>
      <c r="AL46" s="101" t="s">
        <v>19</v>
      </c>
      <c r="AM46" s="101" t="s">
        <v>18</v>
      </c>
      <c r="AN46" s="62"/>
    </row>
    <row r="47" spans="1:43" ht="18" customHeight="1" x14ac:dyDescent="0.45">
      <c r="A47" s="62"/>
      <c r="B47" s="75" t="s">
        <v>108</v>
      </c>
      <c r="C47" s="101">
        <f>COUNTIFS($B$11:$B$30,C$45,$C$11:$C$30,"A",$E$11:$E$30,"*")</f>
        <v>0</v>
      </c>
      <c r="D47" s="101">
        <f>COUNTIFS($B$11:$B$30,C$45,$C$11:$C$30,"B",$E$11:$E$30,"*")</f>
        <v>0</v>
      </c>
      <c r="E47" s="101">
        <f>COUNTIFS($B$11:$B$30,E$45,$C$11:$C$30,"A",$E$11:$E$30,"*")</f>
        <v>0</v>
      </c>
      <c r="F47" s="312">
        <f>COUNTIFS($B$11:$B$30,E$45,$C$11:$C$30,"B",$E$11:$E$30,"*")</f>
        <v>0</v>
      </c>
      <c r="G47" s="313"/>
      <c r="H47" s="314"/>
      <c r="I47" s="312">
        <f>COUNTIFS($B$11:$B$30,I$45,$C$11:$C$30,"A",$E$11:$E$30,"*")</f>
        <v>0</v>
      </c>
      <c r="J47" s="313"/>
      <c r="K47" s="314"/>
      <c r="L47" s="312">
        <f>COUNTIFS($B$11:$B$30,I$45,$C$11:$C$30,"B",$E$11:$E$30,"*")</f>
        <v>0</v>
      </c>
      <c r="M47" s="313"/>
      <c r="N47" s="314"/>
      <c r="O47" s="312">
        <f>COUNTIFS($B$11:$B$30,O$45,$C$11:$C$30,"A",$E$11:$E$30,"*")</f>
        <v>0</v>
      </c>
      <c r="P47" s="313"/>
      <c r="Q47" s="314"/>
      <c r="R47" s="312">
        <f>COUNTIFS($B$11:$B$30,O$45,$C$11:$C$30,"B",$E$11:$E$30,"*")</f>
        <v>0</v>
      </c>
      <c r="S47" s="313"/>
      <c r="T47" s="314"/>
      <c r="U47" s="312">
        <f>COUNTIFS($B$11:$B$30,U$45,$C$11:$C$30,"A",$E$11:$E$30,"*")</f>
        <v>0</v>
      </c>
      <c r="V47" s="313"/>
      <c r="W47" s="314"/>
      <c r="X47" s="312">
        <f>COUNTIFS($B$11:$B$30,U$45,$C$11:$C$30,"B",$E$11:$E$30,"*")</f>
        <v>0</v>
      </c>
      <c r="Y47" s="313"/>
      <c r="Z47" s="314"/>
      <c r="AA47" s="312">
        <f>COUNTIFS($B$11:$B$30,AA$45,$C$11:$C$30,"A",$E$11:$E$30,"*")</f>
        <v>0</v>
      </c>
      <c r="AB47" s="313"/>
      <c r="AC47" s="314"/>
      <c r="AD47" s="312">
        <f>COUNTIFS($B$11:$B$30,AA$45,$C$11:$C$30,"B",$E$11:$E$30,"*")</f>
        <v>0</v>
      </c>
      <c r="AE47" s="313"/>
      <c r="AF47" s="314"/>
      <c r="AG47" s="312">
        <f>COUNTIFS($B$11:$B$30,AG$45,$C$11:$C$30,"A",$E$11:$E$30,"*")</f>
        <v>0</v>
      </c>
      <c r="AH47" s="313"/>
      <c r="AI47" s="314"/>
      <c r="AJ47" s="312">
        <f>COUNTIFS($B$11:$B$30,AG$45,$C$11:$C$30,"B",$E$11:$E$30,"*")</f>
        <v>0</v>
      </c>
      <c r="AK47" s="314"/>
      <c r="AL47" s="101">
        <f>COUNTIFS($B$11:$B$30,AL$45,$C$11:$C$30,"A",$E$11:$E$30,"*")</f>
        <v>0</v>
      </c>
      <c r="AM47" s="101">
        <f>COUNTIFS($B$11:$B$30,AL$45,$C$11:$C$30,"B",$E$11:$E$30,"*")</f>
        <v>0</v>
      </c>
      <c r="AN47" s="62"/>
    </row>
    <row r="48" spans="1:43" ht="18" customHeight="1" x14ac:dyDescent="0.45">
      <c r="A48" s="62"/>
      <c r="B48" s="82" t="s">
        <v>109</v>
      </c>
      <c r="C48" s="101">
        <f>COUNTIFS($B$11:$B$30,C$45,$C$11:$C$30,"C",$E$11:$E$30,"*")</f>
        <v>0</v>
      </c>
      <c r="D48" s="101">
        <f>COUNTIFS($B$11:$B$30,C$45,$C$11:$C$30,"D",$E$11:$E$30,"*")</f>
        <v>0</v>
      </c>
      <c r="E48" s="101">
        <f>COUNTIFS($B$11:$B$30,E$45,$C$11:$C$30,"C",$E$11:$E$30,"*")</f>
        <v>0</v>
      </c>
      <c r="F48" s="312">
        <f>COUNTIFS($B$11:$B$30,E$45,$C$11:$C$30,"D",$E$11:$E$30,"*")</f>
        <v>0</v>
      </c>
      <c r="G48" s="313"/>
      <c r="H48" s="314"/>
      <c r="I48" s="312">
        <f>COUNTIFS($B$11:$B$30,I$45,$C$11:$C$30,"C",$E$11:$E$30,"*")</f>
        <v>0</v>
      </c>
      <c r="J48" s="313"/>
      <c r="K48" s="314"/>
      <c r="L48" s="312">
        <f>COUNTIFS($B$11:$B$30,I$45,$C$11:$C$30,"D",$E$11:$E$30,"*")</f>
        <v>0</v>
      </c>
      <c r="M48" s="313"/>
      <c r="N48" s="314"/>
      <c r="O48" s="312">
        <f>COUNTIFS($B$11:$B$30,O$45,$C$11:$C$30,"C",$E$11:$E$30,"*")</f>
        <v>0</v>
      </c>
      <c r="P48" s="313"/>
      <c r="Q48" s="314"/>
      <c r="R48" s="312">
        <f>COUNTIFS($B$11:$B$30,O$45,$C$11:$C$30,"D",$E$11:$E$30,"*")</f>
        <v>0</v>
      </c>
      <c r="S48" s="313"/>
      <c r="T48" s="314"/>
      <c r="U48" s="312">
        <f>COUNTIFS($B$11:$B$30,U$45,$C$11:$C$30,"C",$E$11:$E$30,"*")</f>
        <v>0</v>
      </c>
      <c r="V48" s="313"/>
      <c r="W48" s="314"/>
      <c r="X48" s="312">
        <f>COUNTIFS($B$11:$B$30,U$45,$C$11:$C$30,"D",$E$11:$E$30,"*")</f>
        <v>0</v>
      </c>
      <c r="Y48" s="313"/>
      <c r="Z48" s="314"/>
      <c r="AA48" s="312">
        <f>COUNTIFS($B$11:$B$30,AA$45,$C$11:$C$30,"C",$E$11:$E$30,"*")</f>
        <v>0</v>
      </c>
      <c r="AB48" s="313"/>
      <c r="AC48" s="314"/>
      <c r="AD48" s="312">
        <f>COUNTIFS($B$11:$B$30,AA$45,$C$11:$C$30,"D",$E$11:$E$30,"*")</f>
        <v>0</v>
      </c>
      <c r="AE48" s="313"/>
      <c r="AF48" s="314"/>
      <c r="AG48" s="312">
        <f>COUNTIFS($B$11:$B$30,AG$45,$C$11:$C$30,"C",$E$11:$E$30,"*")</f>
        <v>0</v>
      </c>
      <c r="AH48" s="313"/>
      <c r="AI48" s="314"/>
      <c r="AJ48" s="312">
        <f>COUNTIFS($B$11:$B$30,AG$45,$C$11:$C$30,"D",$E$11:$E$30,"*")</f>
        <v>0</v>
      </c>
      <c r="AK48" s="314"/>
      <c r="AL48" s="101">
        <f>COUNTIFS($B$11:$B$30,AL$45,$C$11:$C$30,"C",$E$11:$E$30,"*")</f>
        <v>0</v>
      </c>
      <c r="AM48" s="101">
        <f>COUNTIFS($B$11:$B$30,AL$45,$C$11:$C$30,"D",$E$11:$E$30,"*")</f>
        <v>0</v>
      </c>
      <c r="AN48" s="62"/>
    </row>
    <row r="49" spans="1:40" ht="24.9" customHeight="1" x14ac:dyDescent="0.45">
      <c r="A49" s="62"/>
      <c r="B49" s="82" t="s">
        <v>201</v>
      </c>
      <c r="C49" s="309" t="str">
        <f>IF($AK$3="４週",SUMIFS($AK$11:$AK$30,$B$11:$B$30,C45)/4/$AH$5,IF($AK$3="歴月",SUMIFS($AK$11:$AK$30,$B$11:$B$30,C45)/$AL$5,"記載する期間を選択してください"))</f>
        <v>記載する期間を選択してください</v>
      </c>
      <c r="D49" s="317"/>
      <c r="E49" s="309" t="str">
        <f>IF($AK$3="４週",SUMIFS($AK$11:$AK$30,$B$11:$B$30,E45)/4/$AH$5,IF($AK$3="歴月",SUMIFS($AK$11:$AK$30,$B$11:$B$30,E45)/$AL$5,"記載する期間を選択してください"))</f>
        <v>記載する期間を選択してください</v>
      </c>
      <c r="F49" s="310"/>
      <c r="G49" s="310"/>
      <c r="H49" s="317"/>
      <c r="I49" s="309" t="str">
        <f>IF($AK$3="４週",SUMIFS($AK$11:$AK$30,$B$11:$B$30,I45)/4/$AH$5,IF($AK$3="歴月",SUMIFS($AK$11:$AK$30,$B$11:$B$30,I45)/$AL$5,"記載する期間を選択してください"))</f>
        <v>記載する期間を選択してください</v>
      </c>
      <c r="J49" s="310"/>
      <c r="K49" s="310"/>
      <c r="L49" s="310"/>
      <c r="M49" s="310"/>
      <c r="N49" s="317"/>
      <c r="O49" s="309" t="str">
        <f>IF($AK$3="４週",SUMIFS($AK$11:$AK$30,$B$11:$B$30,O45)/4/$AH$5,IF($AK$3="歴月",SUMIFS($AK$11:$AK$30,$B$11:$B$30,O45)/$AL$5,"記載する期間を選択してください"))</f>
        <v>記載する期間を選択してください</v>
      </c>
      <c r="P49" s="310"/>
      <c r="Q49" s="310"/>
      <c r="R49" s="310"/>
      <c r="S49" s="310"/>
      <c r="T49" s="317"/>
      <c r="U49" s="309" t="str">
        <f>IF($AK$3="４週",SUMIFS($AK$11:$AK$30,$B$11:$B$30,U45)/4/$AH$5,IF($AK$3="歴月",SUMIFS($AK$11:$AK$30,$B$11:$B$30,U45)/$AL$5,"記載する期間を選択してください"))</f>
        <v>記載する期間を選択してください</v>
      </c>
      <c r="V49" s="310"/>
      <c r="W49" s="310"/>
      <c r="X49" s="310"/>
      <c r="Y49" s="310"/>
      <c r="Z49" s="317"/>
      <c r="AA49" s="309" t="str">
        <f>IF($AK$3="４週",SUMIFS($AK$11:$AK$30,$B$11:$B$30,AA45)/4/$AH$5,IF($AK$3="歴月",SUMIFS($AK$11:$AK$30,$B$11:$B$30,AA45)/$AL$5,"記載する期間を選択してください"))</f>
        <v>記載する期間を選択してください</v>
      </c>
      <c r="AB49" s="310"/>
      <c r="AC49" s="310"/>
      <c r="AD49" s="310"/>
      <c r="AE49" s="310"/>
      <c r="AF49" s="317"/>
      <c r="AG49" s="309" t="str">
        <f>IF($AK$3="４週",SUMIFS($AK$11:$AK$30,$B$11:$B$30,AG45)/4/$AH$5,IF($AK$3="歴月",SUMIFS($AK$11:$AK$30,$B$11:$B$30,AG45)/$AL$5,"記載する期間を選択してください"))</f>
        <v>記載する期間を選択してください</v>
      </c>
      <c r="AH49" s="310"/>
      <c r="AI49" s="310"/>
      <c r="AJ49" s="310"/>
      <c r="AK49" s="317"/>
      <c r="AL49" s="309" t="str">
        <f>IF($AK$3="４週",SUMIFS($AK$11:$AK$30,$B$11:$B$30,AL45)/4/$AH$5,IF($AK$3="歴月",SUMIFS($AK$11:$AK$30,$B$11:$B$30,AL45)/$AL$5,"記載する期間を選択してください"))</f>
        <v>記載する期間を選択してください</v>
      </c>
      <c r="AM49" s="317"/>
      <c r="AN49" s="62"/>
    </row>
    <row r="50" spans="1:40" ht="5.0999999999999996" customHeight="1" x14ac:dyDescent="0.45">
      <c r="A50" s="62"/>
      <c r="B50" s="59"/>
      <c r="C50" s="78">
        <v>2</v>
      </c>
      <c r="D50" s="78"/>
      <c r="E50" s="78">
        <v>3</v>
      </c>
      <c r="F50" s="78"/>
      <c r="G50" s="78"/>
      <c r="H50" s="78"/>
      <c r="I50" s="78">
        <v>4</v>
      </c>
      <c r="J50" s="78"/>
      <c r="K50" s="78"/>
      <c r="L50" s="78"/>
      <c r="M50" s="78"/>
      <c r="N50" s="78"/>
      <c r="O50" s="78">
        <v>5</v>
      </c>
      <c r="P50" s="78"/>
      <c r="Q50" s="78"/>
      <c r="R50" s="78"/>
      <c r="S50" s="78"/>
      <c r="T50" s="78"/>
      <c r="U50" s="78">
        <v>6</v>
      </c>
      <c r="V50" s="78"/>
      <c r="W50" s="78"/>
      <c r="X50" s="78"/>
      <c r="Y50" s="78"/>
      <c r="Z50" s="78"/>
      <c r="AA50" s="78">
        <v>7</v>
      </c>
      <c r="AB50" s="78"/>
      <c r="AC50" s="78"/>
      <c r="AD50" s="78"/>
      <c r="AE50" s="78"/>
      <c r="AF50" s="78"/>
      <c r="AG50" s="78">
        <v>8</v>
      </c>
      <c r="AH50" s="78"/>
      <c r="AI50" s="78"/>
      <c r="AJ50" s="78"/>
      <c r="AK50" s="78"/>
      <c r="AL50" s="78">
        <v>9</v>
      </c>
      <c r="AM50" s="100"/>
      <c r="AN50" s="62"/>
    </row>
    <row r="51" spans="1:40" ht="15" customHeight="1" x14ac:dyDescent="0.45">
      <c r="A51" s="60" t="s">
        <v>166</v>
      </c>
      <c r="B51" s="91"/>
      <c r="C51" s="92"/>
      <c r="D51" s="92"/>
      <c r="E51" s="92"/>
      <c r="F51" s="93"/>
      <c r="G51" s="92"/>
      <c r="H51" s="78"/>
      <c r="I51" s="78"/>
      <c r="J51" s="78"/>
      <c r="K51" s="78"/>
      <c r="L51" s="78"/>
      <c r="M51" s="78"/>
      <c r="N51" s="78"/>
      <c r="O51" s="78"/>
      <c r="P51" s="78"/>
      <c r="Q51" s="78"/>
      <c r="R51" s="78">
        <v>6</v>
      </c>
      <c r="S51" s="78"/>
      <c r="T51" s="78"/>
      <c r="U51" s="78"/>
      <c r="V51" s="78"/>
      <c r="W51" s="78"/>
      <c r="X51" s="78">
        <v>7</v>
      </c>
      <c r="Y51" s="78"/>
      <c r="Z51" s="78"/>
      <c r="AA51" s="78"/>
      <c r="AB51" s="78"/>
      <c r="AC51" s="78"/>
      <c r="AD51" s="78">
        <v>8</v>
      </c>
      <c r="AE51" s="78"/>
      <c r="AF51" s="78"/>
      <c r="AG51" s="79"/>
      <c r="AH51" s="79"/>
      <c r="AI51" s="79"/>
      <c r="AJ51" s="79">
        <v>9</v>
      </c>
      <c r="AK51" s="77"/>
      <c r="AL51" s="77"/>
      <c r="AM51" s="62"/>
    </row>
    <row r="52" spans="1:40" s="60" customFormat="1" ht="15" customHeight="1" x14ac:dyDescent="0.45">
      <c r="A52" s="60" t="s">
        <v>167</v>
      </c>
      <c r="B52" s="86"/>
      <c r="C52" s="86"/>
      <c r="D52" s="86"/>
      <c r="E52" s="86"/>
      <c r="F52" s="86"/>
      <c r="G52" s="86"/>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row>
    <row r="53" spans="1:40" s="60" customFormat="1" ht="15" customHeight="1" x14ac:dyDescent="0.45">
      <c r="A53" s="60" t="s">
        <v>217</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x14ac:dyDescent="0.45">
      <c r="A54" s="60" t="s">
        <v>168</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x14ac:dyDescent="0.45">
      <c r="A55" s="60" t="s">
        <v>169</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ht="15" customHeight="1" x14ac:dyDescent="0.45">
      <c r="A56" s="60" t="s">
        <v>170</v>
      </c>
      <c r="B56" s="94"/>
      <c r="C56" s="60"/>
      <c r="D56" s="60"/>
      <c r="E56" s="60"/>
      <c r="F56" s="60"/>
      <c r="G56" s="60"/>
    </row>
    <row r="57" spans="1:40" ht="15" customHeight="1" x14ac:dyDescent="0.45">
      <c r="A57" s="60" t="s">
        <v>171</v>
      </c>
      <c r="B57" s="94"/>
      <c r="C57" s="60"/>
      <c r="D57" s="60"/>
      <c r="E57" s="60"/>
      <c r="F57" s="60"/>
      <c r="G57" s="60"/>
    </row>
    <row r="58" spans="1:40" ht="15" customHeight="1" x14ac:dyDescent="0.45">
      <c r="A58" s="60"/>
      <c r="B58" s="75" t="s">
        <v>172</v>
      </c>
      <c r="C58" s="267" t="s">
        <v>173</v>
      </c>
      <c r="D58" s="267"/>
      <c r="E58" s="267"/>
      <c r="F58" s="60"/>
      <c r="G58" s="60"/>
    </row>
    <row r="59" spans="1:40" ht="15" customHeight="1" x14ac:dyDescent="0.45">
      <c r="A59" s="60"/>
      <c r="B59" s="97" t="s">
        <v>190</v>
      </c>
      <c r="C59" s="280" t="s">
        <v>174</v>
      </c>
      <c r="D59" s="280"/>
      <c r="E59" s="280"/>
      <c r="F59" s="60"/>
      <c r="G59" s="60"/>
    </row>
    <row r="60" spans="1:40" ht="15" customHeight="1" x14ac:dyDescent="0.45">
      <c r="A60" s="60"/>
      <c r="B60" s="97" t="s">
        <v>191</v>
      </c>
      <c r="C60" s="280" t="s">
        <v>175</v>
      </c>
      <c r="D60" s="280"/>
      <c r="E60" s="280"/>
      <c r="F60" s="60"/>
      <c r="G60" s="60"/>
    </row>
    <row r="61" spans="1:40" ht="15" customHeight="1" x14ac:dyDescent="0.45">
      <c r="A61" s="60"/>
      <c r="B61" s="97" t="s">
        <v>192</v>
      </c>
      <c r="C61" s="280" t="s">
        <v>176</v>
      </c>
      <c r="D61" s="280"/>
      <c r="E61" s="280"/>
      <c r="F61" s="60"/>
      <c r="G61" s="60"/>
    </row>
    <row r="62" spans="1:40" ht="15" customHeight="1" x14ac:dyDescent="0.45">
      <c r="A62" s="60"/>
      <c r="B62" s="97" t="s">
        <v>193</v>
      </c>
      <c r="C62" s="280" t="s">
        <v>177</v>
      </c>
      <c r="D62" s="280"/>
      <c r="E62" s="280"/>
      <c r="F62" s="60"/>
      <c r="G62" s="60"/>
    </row>
    <row r="63" spans="1:40" ht="15" customHeight="1" x14ac:dyDescent="0.45">
      <c r="A63" s="60"/>
      <c r="B63" s="60" t="s">
        <v>178</v>
      </c>
      <c r="C63" s="60"/>
      <c r="D63" s="60"/>
      <c r="E63" s="60"/>
      <c r="F63" s="60"/>
      <c r="G63" s="60"/>
    </row>
    <row r="64" spans="1:40" ht="15" customHeight="1" x14ac:dyDescent="0.45">
      <c r="A64" s="60"/>
      <c r="B64" s="60" t="s">
        <v>195</v>
      </c>
      <c r="C64" s="60"/>
      <c r="D64" s="60"/>
      <c r="E64" s="60"/>
      <c r="F64" s="60"/>
      <c r="G64" s="60"/>
    </row>
    <row r="65" spans="1:7" ht="15" customHeight="1" x14ac:dyDescent="0.45">
      <c r="A65" s="60"/>
      <c r="B65" s="60" t="s">
        <v>179</v>
      </c>
      <c r="C65" s="60"/>
      <c r="D65" s="60"/>
      <c r="E65" s="60"/>
      <c r="F65" s="60"/>
      <c r="G65" s="60"/>
    </row>
    <row r="66" spans="1:7" ht="15" customHeight="1" x14ac:dyDescent="0.45">
      <c r="A66" s="60" t="s">
        <v>180</v>
      </c>
      <c r="B66" s="94"/>
      <c r="C66" s="60"/>
      <c r="D66" s="60"/>
      <c r="E66" s="60"/>
      <c r="F66" s="60"/>
      <c r="G66" s="60"/>
    </row>
    <row r="67" spans="1:7" ht="15" customHeight="1" x14ac:dyDescent="0.45">
      <c r="A67" s="60" t="s">
        <v>335</v>
      </c>
      <c r="B67" s="94"/>
      <c r="C67" s="60"/>
      <c r="D67" s="60"/>
      <c r="E67" s="60"/>
      <c r="F67" s="60"/>
      <c r="G67" s="60"/>
    </row>
    <row r="68" spans="1:7" ht="15" customHeight="1" x14ac:dyDescent="0.45">
      <c r="A68" s="60" t="s">
        <v>196</v>
      </c>
      <c r="B68" s="94"/>
      <c r="C68" s="60"/>
      <c r="D68" s="60"/>
      <c r="E68" s="60"/>
      <c r="F68" s="60"/>
      <c r="G68" s="60"/>
    </row>
    <row r="69" spans="1:7" ht="15" customHeight="1" x14ac:dyDescent="0.45">
      <c r="A69" s="60" t="s">
        <v>182</v>
      </c>
      <c r="B69" s="94"/>
      <c r="C69" s="60"/>
      <c r="D69" s="60"/>
      <c r="E69" s="60"/>
      <c r="F69" s="60"/>
      <c r="G69" s="60"/>
    </row>
    <row r="70" spans="1:7" ht="15" customHeight="1" x14ac:dyDescent="0.45">
      <c r="A70" s="60" t="s">
        <v>316</v>
      </c>
      <c r="B70" s="94"/>
      <c r="C70" s="60"/>
      <c r="D70" s="60"/>
      <c r="E70" s="60"/>
      <c r="F70" s="60"/>
      <c r="G70" s="60"/>
    </row>
    <row r="71" spans="1:7" ht="15" customHeight="1" x14ac:dyDescent="0.45">
      <c r="A71" s="60" t="s">
        <v>183</v>
      </c>
      <c r="B71" s="94"/>
      <c r="C71" s="60"/>
      <c r="D71" s="60"/>
      <c r="E71" s="60"/>
      <c r="F71" s="60"/>
      <c r="G71" s="60"/>
    </row>
    <row r="72" spans="1:7" ht="15" customHeight="1" x14ac:dyDescent="0.45">
      <c r="A72" s="60" t="s">
        <v>184</v>
      </c>
      <c r="B72" s="94"/>
      <c r="C72" s="60"/>
      <c r="D72" s="60"/>
      <c r="E72" s="60"/>
      <c r="F72" s="60"/>
      <c r="G72" s="60"/>
    </row>
    <row r="73" spans="1:7" ht="15" customHeight="1" x14ac:dyDescent="0.45">
      <c r="A73" s="60" t="s">
        <v>185</v>
      </c>
      <c r="B73" s="94"/>
      <c r="C73" s="60"/>
      <c r="D73" s="60"/>
      <c r="E73" s="60"/>
      <c r="F73" s="60"/>
      <c r="G73" s="60"/>
    </row>
    <row r="74" spans="1:7" ht="15" customHeight="1" x14ac:dyDescent="0.45">
      <c r="A74" s="60" t="s">
        <v>186</v>
      </c>
      <c r="B74" s="94"/>
      <c r="C74" s="60"/>
      <c r="D74" s="60"/>
      <c r="E74" s="60"/>
      <c r="F74" s="60"/>
      <c r="G74" s="60"/>
    </row>
    <row r="75" spans="1:7" ht="15" customHeight="1" x14ac:dyDescent="0.45">
      <c r="A75" s="60" t="s">
        <v>187</v>
      </c>
      <c r="B75" s="94"/>
      <c r="C75" s="60"/>
      <c r="D75" s="60"/>
      <c r="E75" s="60"/>
      <c r="F75" s="60"/>
      <c r="G75" s="60"/>
    </row>
    <row r="76" spans="1:7" ht="15" customHeight="1" x14ac:dyDescent="0.45">
      <c r="A76" s="60" t="s">
        <v>188</v>
      </c>
      <c r="B76" s="94"/>
      <c r="C76" s="60"/>
      <c r="D76" s="60"/>
      <c r="E76" s="60"/>
      <c r="F76" s="60"/>
      <c r="G76" s="60"/>
    </row>
    <row r="77" spans="1:7" ht="15" customHeight="1" x14ac:dyDescent="0.45">
      <c r="A77" s="60" t="s">
        <v>189</v>
      </c>
      <c r="B77" s="94"/>
      <c r="C77" s="60"/>
      <c r="D77" s="60"/>
      <c r="E77" s="60"/>
      <c r="F77" s="60"/>
      <c r="G77" s="60"/>
    </row>
    <row r="78" spans="1:7" ht="15" customHeight="1" x14ac:dyDescent="0.45">
      <c r="A78" s="60" t="s">
        <v>194</v>
      </c>
      <c r="B78" s="94"/>
      <c r="C78" s="60"/>
      <c r="D78" s="60"/>
      <c r="E78" s="60"/>
      <c r="F78" s="60"/>
      <c r="G78" s="60"/>
    </row>
  </sheetData>
  <mergeCells count="112">
    <mergeCell ref="AL49:AM49"/>
    <mergeCell ref="C58:E58"/>
    <mergeCell ref="C59:E59"/>
    <mergeCell ref="C60:E60"/>
    <mergeCell ref="C61:E61"/>
    <mergeCell ref="C62:E62"/>
    <mergeCell ref="P37:S37"/>
    <mergeCell ref="P38:S38"/>
    <mergeCell ref="T37:W37"/>
    <mergeCell ref="T38:W38"/>
    <mergeCell ref="C45:D45"/>
    <mergeCell ref="E45:H45"/>
    <mergeCell ref="I45:N45"/>
    <mergeCell ref="O45:T45"/>
    <mergeCell ref="AG48:AI48"/>
    <mergeCell ref="AJ48:AK48"/>
    <mergeCell ref="C49:D49"/>
    <mergeCell ref="E49:H49"/>
    <mergeCell ref="I49:N49"/>
    <mergeCell ref="O49:T49"/>
    <mergeCell ref="U49:Z49"/>
    <mergeCell ref="AA49:AF49"/>
    <mergeCell ref="AG49:AK49"/>
    <mergeCell ref="F48:H48"/>
    <mergeCell ref="I48:K48"/>
    <mergeCell ref="L48:N48"/>
    <mergeCell ref="O48:Q48"/>
    <mergeCell ref="R48:T48"/>
    <mergeCell ref="U48:W48"/>
    <mergeCell ref="X48:Z48"/>
    <mergeCell ref="AA48:AC48"/>
    <mergeCell ref="AD48:AF48"/>
    <mergeCell ref="AG46:AI46"/>
    <mergeCell ref="AJ46:AK46"/>
    <mergeCell ref="F47:H47"/>
    <mergeCell ref="I47:K47"/>
    <mergeCell ref="L47:N47"/>
    <mergeCell ref="O47:Q47"/>
    <mergeCell ref="R47:T47"/>
    <mergeCell ref="U47:W47"/>
    <mergeCell ref="X47:Z47"/>
    <mergeCell ref="AA47:AC47"/>
    <mergeCell ref="AD47:AF47"/>
    <mergeCell ref="AG47:AI47"/>
    <mergeCell ref="AJ47:AK47"/>
    <mergeCell ref="F46:H46"/>
    <mergeCell ref="I46:K46"/>
    <mergeCell ref="L46:N46"/>
    <mergeCell ref="O46:Q46"/>
    <mergeCell ref="R46:T46"/>
    <mergeCell ref="U46:W46"/>
    <mergeCell ref="X46:Z46"/>
    <mergeCell ref="AA46:AC46"/>
    <mergeCell ref="AD46:AF46"/>
    <mergeCell ref="AM29:AN29"/>
    <mergeCell ref="AM30:AN30"/>
    <mergeCell ref="A31:E31"/>
    <mergeCell ref="AM31:AN32"/>
    <mergeCell ref="A32:E32"/>
    <mergeCell ref="B37:K37"/>
    <mergeCell ref="L37:O37"/>
    <mergeCell ref="U45:Z45"/>
    <mergeCell ref="AA45:AF45"/>
    <mergeCell ref="B38:K38"/>
    <mergeCell ref="L38:O38"/>
    <mergeCell ref="A41:B41"/>
    <mergeCell ref="C41:D41"/>
    <mergeCell ref="A42:B42"/>
    <mergeCell ref="C42:D42"/>
    <mergeCell ref="AG45:AK45"/>
    <mergeCell ref="AL45:AM45"/>
    <mergeCell ref="AM20:AN20"/>
    <mergeCell ref="AM21:AN21"/>
    <mergeCell ref="AM22:AN22"/>
    <mergeCell ref="AM23:AN23"/>
    <mergeCell ref="AM24:AN24"/>
    <mergeCell ref="AM25:AN25"/>
    <mergeCell ref="AM26:AN26"/>
    <mergeCell ref="AM27:AN27"/>
    <mergeCell ref="AM28:AN28"/>
    <mergeCell ref="AM11:AN11"/>
    <mergeCell ref="AM12:AN12"/>
    <mergeCell ref="AM13:AN13"/>
    <mergeCell ref="AM14:AN14"/>
    <mergeCell ref="AM15:AN15"/>
    <mergeCell ref="AM16:AN16"/>
    <mergeCell ref="AM17:AN17"/>
    <mergeCell ref="AM18:AN18"/>
    <mergeCell ref="AM19:AN19"/>
    <mergeCell ref="A7:A10"/>
    <mergeCell ref="B7:B10"/>
    <mergeCell ref="C7:C10"/>
    <mergeCell ref="D7:D10"/>
    <mergeCell ref="E7:E10"/>
    <mergeCell ref="F7:AJ7"/>
    <mergeCell ref="F8:L8"/>
    <mergeCell ref="T8:Z8"/>
    <mergeCell ref="AA8:AG8"/>
    <mergeCell ref="AH8:AJ8"/>
    <mergeCell ref="AK3:AN3"/>
    <mergeCell ref="AK4:AN4"/>
    <mergeCell ref="AH5:AJ5"/>
    <mergeCell ref="AK7:AK10"/>
    <mergeCell ref="AK1:AN1"/>
    <mergeCell ref="M2:P2"/>
    <mergeCell ref="Q2:R2"/>
    <mergeCell ref="S2:T2"/>
    <mergeCell ref="U2:V2"/>
    <mergeCell ref="AK2:AN2"/>
    <mergeCell ref="AL7:AL10"/>
    <mergeCell ref="AM7:AN10"/>
    <mergeCell ref="M8:S8"/>
  </mergeCells>
  <phoneticPr fontId="3"/>
  <dataValidations count="7">
    <dataValidation type="list" allowBlank="1" showInputMessage="1" showErrorMessage="1" sqref="B38:K38" xr:uid="{00000000-0002-0000-1D00-000000000000}">
      <formula1>"主として知的障害のある児童を入所させる福祉型障害児入所施設,主として肢体不自由のある児童を入所させる福祉型障害児入所施設,主として盲ろうあ児を入所させる福祉型障害児入所施設"</formula1>
    </dataValidation>
    <dataValidation type="list" allowBlank="1" showInputMessage="1" showErrorMessage="1" sqref="AK3:AN3" xr:uid="{00000000-0002-0000-1D00-000001000000}">
      <formula1>"４週,歴月"</formula1>
    </dataValidation>
    <dataValidation type="list" allowBlank="1" showInputMessage="1" showErrorMessage="1" sqref="AK4:AN4" xr:uid="{00000000-0002-0000-1D00-000002000000}">
      <formula1>"予定,実績"</formula1>
    </dataValidation>
    <dataValidation type="whole" operator="greaterThanOrEqual" allowBlank="1" showInputMessage="1" showErrorMessage="1" sqref="L38:W38" xr:uid="{00000000-0002-0000-1D00-000003000000}">
      <formula1>0</formula1>
    </dataValidation>
    <dataValidation operator="greaterThanOrEqual" allowBlank="1" showInputMessage="1" showErrorMessage="1" sqref="I39:I40 L39:L40 L43 I43" xr:uid="{00000000-0002-0000-1D00-000004000000}"/>
    <dataValidation type="list" allowBlank="1" showInputMessage="1" showErrorMessage="1" sqref="C11:C30" xr:uid="{00000000-0002-0000-1D00-000005000000}">
      <formula1>"A,B,C,D"</formula1>
    </dataValidation>
    <dataValidation type="list" allowBlank="1" showInputMessage="1" showErrorMessage="1" sqref="B11:B30" xr:uid="{00000000-0002-0000-1D00-000006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7"/>
  <dimension ref="A1:L31"/>
  <sheetViews>
    <sheetView topLeftCell="A4" workbookViewId="0">
      <selection activeCell="B31" sqref="B31:J31"/>
    </sheetView>
  </sheetViews>
  <sheetFormatPr defaultRowHeight="18" x14ac:dyDescent="0.45"/>
  <cols>
    <col min="1" max="1" width="26.3984375" customWidth="1"/>
  </cols>
  <sheetData>
    <row r="1" spans="1:12" x14ac:dyDescent="0.45">
      <c r="A1" t="s">
        <v>152</v>
      </c>
      <c r="B1" t="s">
        <v>141</v>
      </c>
      <c r="C1" t="s">
        <v>142</v>
      </c>
      <c r="D1" t="s">
        <v>143</v>
      </c>
      <c r="E1" t="s">
        <v>144</v>
      </c>
      <c r="F1" t="s">
        <v>145</v>
      </c>
      <c r="G1" t="s">
        <v>146</v>
      </c>
      <c r="H1" t="s">
        <v>147</v>
      </c>
      <c r="I1" t="s">
        <v>148</v>
      </c>
      <c r="J1" t="s">
        <v>149</v>
      </c>
      <c r="K1" t="s">
        <v>296</v>
      </c>
    </row>
    <row r="2" spans="1:12" x14ac:dyDescent="0.45">
      <c r="A2" t="s">
        <v>303</v>
      </c>
      <c r="B2" t="s">
        <v>112</v>
      </c>
      <c r="C2" t="s">
        <v>113</v>
      </c>
      <c r="D2" t="s">
        <v>114</v>
      </c>
    </row>
    <row r="3" spans="1:12" x14ac:dyDescent="0.45">
      <c r="A3" t="s">
        <v>299</v>
      </c>
      <c r="B3" t="s">
        <v>112</v>
      </c>
      <c r="C3" t="s">
        <v>113</v>
      </c>
      <c r="D3" t="s">
        <v>114</v>
      </c>
    </row>
    <row r="4" spans="1:12" x14ac:dyDescent="0.45">
      <c r="A4" t="s">
        <v>300</v>
      </c>
      <c r="B4" t="s">
        <v>112</v>
      </c>
      <c r="C4" t="s">
        <v>113</v>
      </c>
      <c r="D4" t="s">
        <v>114</v>
      </c>
    </row>
    <row r="5" spans="1:12" x14ac:dyDescent="0.45">
      <c r="A5" t="s">
        <v>301</v>
      </c>
      <c r="B5" t="s">
        <v>112</v>
      </c>
      <c r="C5" t="s">
        <v>113</v>
      </c>
      <c r="D5" t="s">
        <v>114</v>
      </c>
    </row>
    <row r="6" spans="1:12" x14ac:dyDescent="0.45">
      <c r="A6" s="126" t="s">
        <v>103</v>
      </c>
      <c r="B6" s="126" t="s">
        <v>112</v>
      </c>
      <c r="C6" s="126" t="s">
        <v>115</v>
      </c>
      <c r="D6" s="126" t="s">
        <v>116</v>
      </c>
      <c r="E6" s="126" t="s">
        <v>117</v>
      </c>
      <c r="F6" s="126" t="s">
        <v>118</v>
      </c>
      <c r="G6" s="126"/>
      <c r="H6" s="126"/>
      <c r="I6" s="126"/>
      <c r="J6" s="126"/>
    </row>
    <row r="7" spans="1:12" x14ac:dyDescent="0.45">
      <c r="A7" s="126" t="s">
        <v>95</v>
      </c>
      <c r="B7" s="126" t="s">
        <v>112</v>
      </c>
      <c r="C7" s="126" t="s">
        <v>115</v>
      </c>
      <c r="D7" s="126" t="s">
        <v>116</v>
      </c>
      <c r="E7" s="126" t="s">
        <v>117</v>
      </c>
      <c r="F7" s="126" t="s">
        <v>119</v>
      </c>
      <c r="G7" s="126" t="s">
        <v>120</v>
      </c>
      <c r="H7" s="126" t="s">
        <v>289</v>
      </c>
      <c r="I7" s="126" t="s">
        <v>118</v>
      </c>
      <c r="J7" s="126" t="s">
        <v>334</v>
      </c>
    </row>
    <row r="8" spans="1:12" x14ac:dyDescent="0.45">
      <c r="A8" s="126" t="s">
        <v>257</v>
      </c>
      <c r="B8" s="126" t="s">
        <v>112</v>
      </c>
      <c r="C8" s="126" t="s">
        <v>118</v>
      </c>
      <c r="D8" s="126"/>
      <c r="E8" s="126"/>
      <c r="F8" s="126"/>
      <c r="G8" s="126"/>
      <c r="H8" s="126"/>
      <c r="I8" s="126"/>
      <c r="J8" s="126"/>
    </row>
    <row r="9" spans="1:12" x14ac:dyDescent="0.45">
      <c r="A9" s="126" t="s">
        <v>258</v>
      </c>
      <c r="B9" s="126" t="s">
        <v>112</v>
      </c>
      <c r="C9" s="126" t="s">
        <v>118</v>
      </c>
      <c r="D9" s="126"/>
      <c r="E9" s="126"/>
      <c r="F9" s="126"/>
      <c r="G9" s="126"/>
      <c r="H9" s="126"/>
      <c r="I9" s="126"/>
      <c r="J9" s="126"/>
    </row>
    <row r="10" spans="1:12" x14ac:dyDescent="0.45">
      <c r="A10" s="126" t="s">
        <v>259</v>
      </c>
      <c r="B10" s="126" t="s">
        <v>112</v>
      </c>
      <c r="C10" s="126" t="s">
        <v>118</v>
      </c>
      <c r="D10" s="126"/>
      <c r="E10" s="126"/>
      <c r="F10" s="126"/>
      <c r="G10" s="126"/>
      <c r="H10" s="126"/>
      <c r="I10" s="126"/>
      <c r="J10" s="126"/>
    </row>
    <row r="11" spans="1:12" x14ac:dyDescent="0.45">
      <c r="A11" s="126" t="s">
        <v>102</v>
      </c>
      <c r="B11" s="126" t="s">
        <v>112</v>
      </c>
      <c r="C11" s="126" t="s">
        <v>113</v>
      </c>
      <c r="D11" s="126"/>
      <c r="E11" s="126"/>
      <c r="F11" s="126"/>
      <c r="G11" s="126"/>
      <c r="H11" s="126"/>
      <c r="I11" s="126"/>
      <c r="J11" s="126"/>
    </row>
    <row r="12" spans="1:12" x14ac:dyDescent="0.45">
      <c r="A12" s="126" t="s">
        <v>260</v>
      </c>
      <c r="B12" s="126" t="s">
        <v>112</v>
      </c>
      <c r="C12" s="126" t="s">
        <v>115</v>
      </c>
      <c r="D12" s="126" t="s">
        <v>127</v>
      </c>
      <c r="E12" s="126" t="s">
        <v>118</v>
      </c>
      <c r="F12" s="126" t="s">
        <v>334</v>
      </c>
      <c r="G12" s="126"/>
      <c r="H12" s="126"/>
      <c r="I12" s="126"/>
      <c r="J12" s="126"/>
    </row>
    <row r="13" spans="1:12" x14ac:dyDescent="0.45">
      <c r="A13" s="126" t="s">
        <v>261</v>
      </c>
      <c r="B13" s="126" t="s">
        <v>112</v>
      </c>
      <c r="C13" s="126" t="s">
        <v>115</v>
      </c>
      <c r="D13" s="126" t="s">
        <v>127</v>
      </c>
      <c r="E13" s="126" t="s">
        <v>334</v>
      </c>
      <c r="F13" s="126"/>
      <c r="G13" s="126"/>
      <c r="H13" s="126"/>
      <c r="I13" s="126"/>
      <c r="J13" s="126"/>
    </row>
    <row r="14" spans="1:12" x14ac:dyDescent="0.45">
      <c r="A14" s="126" t="s">
        <v>262</v>
      </c>
      <c r="B14" s="126" t="s">
        <v>112</v>
      </c>
      <c r="C14" s="126" t="s">
        <v>115</v>
      </c>
      <c r="D14" s="126" t="s">
        <v>127</v>
      </c>
      <c r="E14" s="126" t="s">
        <v>118</v>
      </c>
      <c r="F14" s="126" t="s">
        <v>311</v>
      </c>
      <c r="G14" s="126" t="s">
        <v>334</v>
      </c>
      <c r="H14" s="126"/>
      <c r="I14" s="126"/>
      <c r="J14" s="126"/>
    </row>
    <row r="15" spans="1:12" x14ac:dyDescent="0.45">
      <c r="A15" s="126" t="s">
        <v>128</v>
      </c>
      <c r="B15" s="126" t="s">
        <v>112</v>
      </c>
      <c r="C15" s="126" t="s">
        <v>115</v>
      </c>
      <c r="D15" s="126" t="s">
        <v>116</v>
      </c>
      <c r="E15" s="126" t="s">
        <v>117</v>
      </c>
      <c r="F15" s="126" t="s">
        <v>119</v>
      </c>
      <c r="G15" s="126" t="s">
        <v>120</v>
      </c>
      <c r="H15" s="126" t="s">
        <v>289</v>
      </c>
      <c r="I15" s="126" t="s">
        <v>129</v>
      </c>
      <c r="J15" s="126" t="s">
        <v>130</v>
      </c>
      <c r="K15" t="s">
        <v>118</v>
      </c>
      <c r="L15" s="126" t="s">
        <v>334</v>
      </c>
    </row>
    <row r="16" spans="1:12" x14ac:dyDescent="0.45">
      <c r="A16" s="126" t="s">
        <v>205</v>
      </c>
      <c r="B16" s="126" t="s">
        <v>112</v>
      </c>
      <c r="C16" s="126" t="s">
        <v>115</v>
      </c>
      <c r="D16" s="126" t="s">
        <v>117</v>
      </c>
      <c r="E16" s="126" t="s">
        <v>119</v>
      </c>
      <c r="F16" s="126" t="s">
        <v>120</v>
      </c>
      <c r="G16" s="126" t="s">
        <v>289</v>
      </c>
      <c r="H16" s="126" t="s">
        <v>118</v>
      </c>
      <c r="I16" s="126"/>
      <c r="J16" s="126"/>
    </row>
    <row r="17" spans="1:11" x14ac:dyDescent="0.45">
      <c r="A17" s="126" t="s">
        <v>206</v>
      </c>
      <c r="B17" s="126" t="s">
        <v>112</v>
      </c>
      <c r="C17" s="126" t="s">
        <v>115</v>
      </c>
      <c r="D17" s="126" t="s">
        <v>121</v>
      </c>
      <c r="E17" s="126" t="s">
        <v>118</v>
      </c>
      <c r="F17" s="126" t="s">
        <v>334</v>
      </c>
      <c r="G17" s="126"/>
      <c r="H17" s="126"/>
      <c r="I17" s="126"/>
      <c r="J17" s="126"/>
    </row>
    <row r="18" spans="1:11" x14ac:dyDescent="0.45">
      <c r="A18" s="126" t="s">
        <v>101</v>
      </c>
      <c r="B18" s="126" t="s">
        <v>112</v>
      </c>
      <c r="C18" s="126" t="s">
        <v>115</v>
      </c>
      <c r="D18" s="126" t="s">
        <v>122</v>
      </c>
      <c r="E18" s="126" t="s">
        <v>123</v>
      </c>
      <c r="F18" s="126" t="s">
        <v>124</v>
      </c>
      <c r="G18" s="126"/>
      <c r="H18" s="126"/>
      <c r="I18" s="126"/>
      <c r="J18" s="126"/>
    </row>
    <row r="19" spans="1:11" x14ac:dyDescent="0.45">
      <c r="A19" s="126" t="s">
        <v>291</v>
      </c>
      <c r="B19" s="126" t="s">
        <v>112</v>
      </c>
      <c r="C19" s="126" t="s">
        <v>115</v>
      </c>
      <c r="D19" s="126" t="s">
        <v>123</v>
      </c>
      <c r="E19" s="126" t="s">
        <v>124</v>
      </c>
      <c r="F19" s="126"/>
      <c r="G19" s="126"/>
      <c r="H19" s="126"/>
      <c r="I19" s="126"/>
      <c r="J19" s="126"/>
    </row>
    <row r="20" spans="1:11" x14ac:dyDescent="0.45">
      <c r="A20" s="126" t="s">
        <v>290</v>
      </c>
      <c r="B20" s="126" t="s">
        <v>112</v>
      </c>
      <c r="C20" s="126" t="s">
        <v>115</v>
      </c>
      <c r="D20" s="126" t="s">
        <v>123</v>
      </c>
      <c r="E20" s="126" t="s">
        <v>124</v>
      </c>
      <c r="F20" s="126" t="s">
        <v>334</v>
      </c>
      <c r="G20" s="126"/>
      <c r="H20" s="126"/>
      <c r="I20" s="126"/>
      <c r="J20" s="126"/>
    </row>
    <row r="21" spans="1:11" x14ac:dyDescent="0.45">
      <c r="A21" s="126" t="s">
        <v>100</v>
      </c>
      <c r="B21" s="126" t="s">
        <v>112</v>
      </c>
      <c r="C21" s="126" t="s">
        <v>114</v>
      </c>
      <c r="D21" s="126"/>
      <c r="E21" s="126"/>
      <c r="F21" s="126"/>
      <c r="G21" s="126"/>
      <c r="H21" s="126"/>
      <c r="I21" s="126"/>
      <c r="J21" s="126"/>
    </row>
    <row r="22" spans="1:11" x14ac:dyDescent="0.45">
      <c r="A22" s="126" t="s">
        <v>99</v>
      </c>
      <c r="B22" s="126" t="s">
        <v>112</v>
      </c>
      <c r="C22" s="126" t="s">
        <v>115</v>
      </c>
      <c r="D22" s="126" t="s">
        <v>125</v>
      </c>
      <c r="E22" s="126"/>
      <c r="F22" s="126"/>
      <c r="G22" s="126"/>
      <c r="H22" s="126"/>
      <c r="I22" s="126"/>
      <c r="J22" s="126"/>
    </row>
    <row r="23" spans="1:11" x14ac:dyDescent="0.45">
      <c r="A23" s="126" t="s">
        <v>98</v>
      </c>
      <c r="B23" s="126" t="s">
        <v>112</v>
      </c>
      <c r="C23" s="126" t="s">
        <v>115</v>
      </c>
      <c r="D23" s="126" t="s">
        <v>126</v>
      </c>
      <c r="E23" s="126"/>
      <c r="F23" s="126"/>
      <c r="G23" s="126"/>
      <c r="H23" s="126"/>
      <c r="I23" s="126"/>
      <c r="J23" s="126"/>
    </row>
    <row r="24" spans="1:11" x14ac:dyDescent="0.45">
      <c r="A24" s="126" t="s">
        <v>132</v>
      </c>
      <c r="B24" s="126" t="s">
        <v>112</v>
      </c>
      <c r="C24" s="126" t="s">
        <v>131</v>
      </c>
      <c r="D24" s="126" t="s">
        <v>279</v>
      </c>
      <c r="E24" s="126"/>
      <c r="F24" s="126"/>
      <c r="G24" s="126"/>
      <c r="H24" s="126"/>
      <c r="I24" s="126"/>
      <c r="J24" s="126"/>
    </row>
    <row r="25" spans="1:11" x14ac:dyDescent="0.45">
      <c r="A25" s="126" t="s">
        <v>207</v>
      </c>
      <c r="B25" s="126" t="s">
        <v>112</v>
      </c>
      <c r="C25" s="126" t="s">
        <v>136</v>
      </c>
      <c r="D25" s="126" t="s">
        <v>137</v>
      </c>
      <c r="E25" s="126" t="s">
        <v>138</v>
      </c>
      <c r="F25" s="126" t="s">
        <v>139</v>
      </c>
      <c r="G25" s="126" t="s">
        <v>117</v>
      </c>
      <c r="H25" s="126" t="s">
        <v>334</v>
      </c>
      <c r="I25" s="126"/>
      <c r="J25" s="126"/>
    </row>
    <row r="26" spans="1:11" x14ac:dyDescent="0.45">
      <c r="A26" s="126" t="s">
        <v>267</v>
      </c>
      <c r="B26" s="126" t="s">
        <v>112</v>
      </c>
      <c r="C26" s="126" t="s">
        <v>136</v>
      </c>
      <c r="D26" s="126" t="s">
        <v>263</v>
      </c>
      <c r="E26" s="126" t="s">
        <v>117</v>
      </c>
      <c r="F26" s="126" t="s">
        <v>137</v>
      </c>
      <c r="G26" s="126" t="s">
        <v>138</v>
      </c>
      <c r="H26" s="126" t="s">
        <v>139</v>
      </c>
      <c r="I26" s="126" t="s">
        <v>334</v>
      </c>
      <c r="J26" s="126"/>
    </row>
    <row r="27" spans="1:11" x14ac:dyDescent="0.45">
      <c r="A27" s="126" t="s">
        <v>266</v>
      </c>
      <c r="B27" s="126" t="s">
        <v>112</v>
      </c>
      <c r="C27" s="126" t="s">
        <v>136</v>
      </c>
      <c r="D27" s="126" t="s">
        <v>263</v>
      </c>
      <c r="E27" s="126" t="s">
        <v>137</v>
      </c>
      <c r="F27" s="126" t="s">
        <v>138</v>
      </c>
      <c r="G27" s="126" t="s">
        <v>264</v>
      </c>
      <c r="H27" s="126" t="s">
        <v>265</v>
      </c>
      <c r="I27" s="126" t="s">
        <v>139</v>
      </c>
      <c r="J27" s="126" t="s">
        <v>117</v>
      </c>
      <c r="K27" s="126" t="s">
        <v>334</v>
      </c>
    </row>
    <row r="28" spans="1:11" x14ac:dyDescent="0.45">
      <c r="A28" s="126" t="s">
        <v>133</v>
      </c>
      <c r="B28" s="126" t="s">
        <v>112</v>
      </c>
      <c r="C28" s="126" t="s">
        <v>136</v>
      </c>
      <c r="D28" s="126" t="s">
        <v>140</v>
      </c>
      <c r="E28" s="126"/>
      <c r="F28" s="126"/>
      <c r="G28" s="126"/>
      <c r="H28" s="126"/>
      <c r="I28" s="126"/>
      <c r="J28" s="126"/>
      <c r="K28" s="126"/>
    </row>
    <row r="29" spans="1:11" x14ac:dyDescent="0.45">
      <c r="A29" s="126" t="s">
        <v>111</v>
      </c>
      <c r="B29" s="126" t="s">
        <v>112</v>
      </c>
      <c r="C29" s="126" t="s">
        <v>136</v>
      </c>
      <c r="D29" s="126" t="s">
        <v>140</v>
      </c>
      <c r="E29" s="126"/>
      <c r="F29" s="126"/>
      <c r="G29" s="126"/>
      <c r="H29" s="126"/>
      <c r="I29" s="126"/>
      <c r="J29" s="126"/>
      <c r="K29" s="126"/>
    </row>
    <row r="30" spans="1:11" x14ac:dyDescent="0.45">
      <c r="A30" s="126" t="s">
        <v>134</v>
      </c>
      <c r="B30" s="126" t="s">
        <v>112</v>
      </c>
      <c r="C30" s="126" t="s">
        <v>136</v>
      </c>
      <c r="D30" s="126" t="s">
        <v>116</v>
      </c>
      <c r="E30" s="126" t="s">
        <v>117</v>
      </c>
      <c r="F30" s="126" t="s">
        <v>137</v>
      </c>
      <c r="G30" s="126" t="s">
        <v>138</v>
      </c>
      <c r="H30" s="126" t="s">
        <v>264</v>
      </c>
      <c r="I30" s="126" t="s">
        <v>265</v>
      </c>
      <c r="J30" s="126" t="s">
        <v>273</v>
      </c>
      <c r="K30" s="126" t="s">
        <v>334</v>
      </c>
    </row>
    <row r="31" spans="1:11" x14ac:dyDescent="0.45">
      <c r="A31" s="126" t="s">
        <v>135</v>
      </c>
      <c r="B31" s="126" t="s">
        <v>136</v>
      </c>
      <c r="C31" s="126" t="s">
        <v>116</v>
      </c>
      <c r="D31" s="126" t="s">
        <v>117</v>
      </c>
      <c r="E31" s="126" t="s">
        <v>137</v>
      </c>
      <c r="F31" s="126" t="s">
        <v>138</v>
      </c>
      <c r="G31" s="126" t="s">
        <v>273</v>
      </c>
      <c r="H31" s="126" t="s">
        <v>277</v>
      </c>
      <c r="I31" s="126" t="s">
        <v>278</v>
      </c>
      <c r="J31" s="126" t="s">
        <v>334</v>
      </c>
    </row>
  </sheetData>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N83"/>
  <sheetViews>
    <sheetView showGridLines="0" view="pageBreakPreview" zoomScaleNormal="100" zoomScaleSheetLayoutView="100" workbookViewId="0">
      <selection activeCell="AK14" sqref="AK14"/>
    </sheetView>
  </sheetViews>
  <sheetFormatPr defaultColWidth="8.19921875" defaultRowHeight="21" customHeight="1" x14ac:dyDescent="0.45"/>
  <cols>
    <col min="1" max="1" width="2.59765625" style="59" customWidth="1"/>
    <col min="2" max="2" width="15" style="61" customWidth="1"/>
    <col min="3" max="3" width="7.1992187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4.9" customHeight="1" x14ac:dyDescent="0.45">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262" t="s">
        <v>302</v>
      </c>
      <c r="AL1" s="262"/>
      <c r="AM1" s="262"/>
      <c r="AN1" s="262"/>
    </row>
    <row r="2" spans="1:40" ht="18" customHeight="1" x14ac:dyDescent="0.45">
      <c r="A2" s="62"/>
      <c r="B2" s="63"/>
      <c r="C2" s="63"/>
      <c r="D2" s="63"/>
      <c r="E2" s="63"/>
      <c r="F2" s="63"/>
      <c r="G2" s="63"/>
      <c r="H2" s="63"/>
      <c r="I2" s="63"/>
      <c r="J2" s="63"/>
      <c r="K2" s="63"/>
      <c r="L2" s="63"/>
      <c r="M2" s="269">
        <v>2024</v>
      </c>
      <c r="N2" s="269"/>
      <c r="O2" s="269"/>
      <c r="P2" s="269"/>
      <c r="Q2" s="268" t="s">
        <v>150</v>
      </c>
      <c r="R2" s="268"/>
      <c r="S2" s="269">
        <v>5</v>
      </c>
      <c r="T2" s="269"/>
      <c r="U2" s="268" t="s">
        <v>151</v>
      </c>
      <c r="V2" s="268"/>
      <c r="W2" s="63"/>
      <c r="X2" s="63"/>
      <c r="Y2" s="63"/>
      <c r="Z2" s="62"/>
      <c r="AA2" s="62"/>
      <c r="AC2" s="81"/>
      <c r="AD2" s="63"/>
      <c r="AE2" s="63"/>
      <c r="AF2" s="63"/>
      <c r="AG2" s="63"/>
      <c r="AH2" s="63"/>
      <c r="AI2" s="81" t="s">
        <v>156</v>
      </c>
      <c r="AJ2" s="81"/>
      <c r="AK2" s="263"/>
      <c r="AL2" s="263"/>
      <c r="AM2" s="263"/>
      <c r="AN2" s="263"/>
    </row>
    <row r="3" spans="1:40" ht="18" customHeight="1" x14ac:dyDescent="0.45">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264" t="s">
        <v>238</v>
      </c>
      <c r="AL3" s="264"/>
      <c r="AM3" s="264"/>
      <c r="AN3" s="264"/>
    </row>
    <row r="4" spans="1:40" ht="18" customHeight="1" x14ac:dyDescent="0.45">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264"/>
      <c r="AL4" s="264"/>
      <c r="AM4" s="264"/>
      <c r="AN4" s="264"/>
    </row>
    <row r="5" spans="1:40" ht="18" customHeight="1" x14ac:dyDescent="0.45">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01">
        <v>40</v>
      </c>
      <c r="AI5" s="301"/>
      <c r="AJ5" s="301"/>
      <c r="AK5" s="88" t="s">
        <v>157</v>
      </c>
      <c r="AL5" s="99">
        <v>160</v>
      </c>
      <c r="AM5" s="88" t="s">
        <v>158</v>
      </c>
      <c r="AN5" s="62"/>
    </row>
    <row r="6" spans="1:40" ht="9.9" customHeight="1" x14ac:dyDescent="0.45">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5">
      <c r="A7" s="275" t="s">
        <v>153</v>
      </c>
      <c r="B7" s="267" t="s">
        <v>162</v>
      </c>
      <c r="C7" s="272" t="s">
        <v>163</v>
      </c>
      <c r="D7" s="267" t="s">
        <v>164</v>
      </c>
      <c r="E7" s="276" t="s">
        <v>165</v>
      </c>
      <c r="F7" s="271" t="s">
        <v>197</v>
      </c>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65" t="s">
        <v>198</v>
      </c>
      <c r="AL7" s="266" t="s">
        <v>199</v>
      </c>
      <c r="AM7" s="261" t="s">
        <v>200</v>
      </c>
      <c r="AN7" s="261"/>
    </row>
    <row r="8" spans="1:40" ht="15" customHeight="1" x14ac:dyDescent="0.45">
      <c r="A8" s="275"/>
      <c r="B8" s="267"/>
      <c r="C8" s="273"/>
      <c r="D8" s="267"/>
      <c r="E8" s="276"/>
      <c r="F8" s="267" t="s">
        <v>104</v>
      </c>
      <c r="G8" s="267"/>
      <c r="H8" s="267"/>
      <c r="I8" s="267"/>
      <c r="J8" s="267"/>
      <c r="K8" s="267"/>
      <c r="L8" s="267"/>
      <c r="M8" s="267" t="s">
        <v>105</v>
      </c>
      <c r="N8" s="267"/>
      <c r="O8" s="267"/>
      <c r="P8" s="267"/>
      <c r="Q8" s="267"/>
      <c r="R8" s="267"/>
      <c r="S8" s="267"/>
      <c r="T8" s="267" t="s">
        <v>106</v>
      </c>
      <c r="U8" s="267"/>
      <c r="V8" s="267"/>
      <c r="W8" s="267"/>
      <c r="X8" s="267"/>
      <c r="Y8" s="267"/>
      <c r="Z8" s="267"/>
      <c r="AA8" s="267" t="s">
        <v>107</v>
      </c>
      <c r="AB8" s="267"/>
      <c r="AC8" s="267"/>
      <c r="AD8" s="267"/>
      <c r="AE8" s="267"/>
      <c r="AF8" s="267"/>
      <c r="AG8" s="267"/>
      <c r="AH8" s="267" t="s">
        <v>110</v>
      </c>
      <c r="AI8" s="267"/>
      <c r="AJ8" s="267"/>
      <c r="AK8" s="265"/>
      <c r="AL8" s="266"/>
      <c r="AM8" s="261"/>
      <c r="AN8" s="261"/>
    </row>
    <row r="9" spans="1:40" ht="15" customHeight="1" x14ac:dyDescent="0.45">
      <c r="A9" s="275"/>
      <c r="B9" s="267"/>
      <c r="C9" s="273"/>
      <c r="D9" s="267"/>
      <c r="E9" s="276"/>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65"/>
      <c r="AL9" s="266"/>
      <c r="AM9" s="261"/>
      <c r="AN9" s="261"/>
    </row>
    <row r="10" spans="1:40" ht="15" customHeight="1" x14ac:dyDescent="0.45">
      <c r="A10" s="275"/>
      <c r="B10" s="267"/>
      <c r="C10" s="274"/>
      <c r="D10" s="267"/>
      <c r="E10" s="276"/>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65"/>
      <c r="AL10" s="266"/>
      <c r="AM10" s="261"/>
      <c r="AN10" s="261"/>
    </row>
    <row r="11" spans="1:40" ht="18" customHeight="1" x14ac:dyDescent="0.45">
      <c r="A11" s="74">
        <v>1</v>
      </c>
      <c r="B11" s="128" t="s">
        <v>112</v>
      </c>
      <c r="C11" s="83" t="s">
        <v>190</v>
      </c>
      <c r="D11" s="104"/>
      <c r="E11" s="105" t="s">
        <v>190</v>
      </c>
      <c r="F11" s="69">
        <v>8</v>
      </c>
      <c r="G11" s="69">
        <v>8</v>
      </c>
      <c r="H11" s="69"/>
      <c r="I11" s="69">
        <v>8</v>
      </c>
      <c r="J11" s="69">
        <v>8</v>
      </c>
      <c r="K11" s="69">
        <v>8</v>
      </c>
      <c r="L11" s="69"/>
      <c r="M11" s="69">
        <v>8</v>
      </c>
      <c r="N11" s="69">
        <v>8</v>
      </c>
      <c r="O11" s="69"/>
      <c r="P11" s="69">
        <v>8</v>
      </c>
      <c r="Q11" s="69">
        <v>8</v>
      </c>
      <c r="R11" s="69">
        <v>8</v>
      </c>
      <c r="S11" s="69"/>
      <c r="T11" s="69">
        <v>8</v>
      </c>
      <c r="U11" s="69">
        <v>8</v>
      </c>
      <c r="V11" s="69"/>
      <c r="W11" s="69">
        <v>8</v>
      </c>
      <c r="X11" s="69">
        <v>8</v>
      </c>
      <c r="Y11" s="69"/>
      <c r="Z11" s="69">
        <v>8</v>
      </c>
      <c r="AA11" s="69">
        <v>8</v>
      </c>
      <c r="AB11" s="69"/>
      <c r="AC11" s="69">
        <v>8</v>
      </c>
      <c r="AD11" s="69">
        <v>8</v>
      </c>
      <c r="AE11" s="69">
        <v>8</v>
      </c>
      <c r="AF11" s="69"/>
      <c r="AG11" s="69">
        <v>8</v>
      </c>
      <c r="AH11" s="69">
        <v>8</v>
      </c>
      <c r="AI11" s="69"/>
      <c r="AJ11" s="69">
        <v>8</v>
      </c>
      <c r="AK11" s="73"/>
      <c r="AL11" s="129"/>
      <c r="AM11" s="279"/>
      <c r="AN11" s="279"/>
    </row>
    <row r="12" spans="1:40" ht="18" customHeight="1" x14ac:dyDescent="0.45">
      <c r="A12" s="74">
        <v>2</v>
      </c>
      <c r="B12" s="103" t="s">
        <v>113</v>
      </c>
      <c r="C12" s="83" t="s">
        <v>191</v>
      </c>
      <c r="D12" s="104"/>
      <c r="E12" s="105" t="s">
        <v>191</v>
      </c>
      <c r="F12" s="69">
        <v>4</v>
      </c>
      <c r="G12" s="69">
        <v>4</v>
      </c>
      <c r="H12" s="69">
        <v>4</v>
      </c>
      <c r="I12" s="69">
        <v>4</v>
      </c>
      <c r="J12" s="69">
        <v>8</v>
      </c>
      <c r="K12" s="69"/>
      <c r="L12" s="69"/>
      <c r="M12" s="69">
        <v>4</v>
      </c>
      <c r="N12" s="69">
        <v>4</v>
      </c>
      <c r="O12" s="69">
        <v>4</v>
      </c>
      <c r="P12" s="69">
        <v>4</v>
      </c>
      <c r="Q12" s="69">
        <v>8</v>
      </c>
      <c r="R12" s="69"/>
      <c r="S12" s="69"/>
      <c r="T12" s="69">
        <v>4</v>
      </c>
      <c r="U12" s="69">
        <v>4</v>
      </c>
      <c r="V12" s="69">
        <v>4</v>
      </c>
      <c r="W12" s="69">
        <v>4</v>
      </c>
      <c r="X12" s="69">
        <v>8</v>
      </c>
      <c r="Y12" s="69"/>
      <c r="Z12" s="69"/>
      <c r="AA12" s="69">
        <v>4</v>
      </c>
      <c r="AB12" s="69">
        <v>4</v>
      </c>
      <c r="AC12" s="69">
        <v>4</v>
      </c>
      <c r="AD12" s="69">
        <v>4</v>
      </c>
      <c r="AE12" s="69">
        <v>8</v>
      </c>
      <c r="AF12" s="69"/>
      <c r="AG12" s="69"/>
      <c r="AH12" s="69">
        <v>8</v>
      </c>
      <c r="AI12" s="69"/>
      <c r="AJ12" s="69"/>
      <c r="AK12" s="70">
        <f>+SUM(F12:AJ12)</f>
        <v>104</v>
      </c>
      <c r="AL12" s="71">
        <f t="shared" ref="AL12:AL30" si="0">IF($AK$3="４週",AK12/4,AK12/(DAY(EOMONTH($F$9,0))/7))</f>
        <v>26</v>
      </c>
      <c r="AM12" s="279"/>
      <c r="AN12" s="279"/>
    </row>
    <row r="13" spans="1:40" ht="18" customHeight="1" x14ac:dyDescent="0.45">
      <c r="A13" s="74">
        <v>3</v>
      </c>
      <c r="B13" s="103" t="s">
        <v>113</v>
      </c>
      <c r="C13" s="83" t="s">
        <v>192</v>
      </c>
      <c r="D13" s="104"/>
      <c r="E13" s="105" t="s">
        <v>192</v>
      </c>
      <c r="F13" s="69">
        <v>4</v>
      </c>
      <c r="G13" s="69">
        <v>4</v>
      </c>
      <c r="H13" s="69"/>
      <c r="I13" s="69">
        <v>4</v>
      </c>
      <c r="J13" s="69"/>
      <c r="K13" s="69">
        <v>4</v>
      </c>
      <c r="L13" s="69"/>
      <c r="M13" s="69">
        <v>4</v>
      </c>
      <c r="N13" s="69">
        <v>4</v>
      </c>
      <c r="O13" s="69"/>
      <c r="P13" s="69">
        <v>4</v>
      </c>
      <c r="Q13" s="69"/>
      <c r="R13" s="69">
        <v>4</v>
      </c>
      <c r="S13" s="69"/>
      <c r="T13" s="69">
        <v>4</v>
      </c>
      <c r="U13" s="69">
        <v>4</v>
      </c>
      <c r="V13" s="69"/>
      <c r="W13" s="69">
        <v>4</v>
      </c>
      <c r="X13" s="69"/>
      <c r="Y13" s="69">
        <v>4</v>
      </c>
      <c r="Z13" s="69"/>
      <c r="AA13" s="69">
        <v>4</v>
      </c>
      <c r="AB13" s="69">
        <v>4</v>
      </c>
      <c r="AC13" s="69"/>
      <c r="AD13" s="69">
        <v>4</v>
      </c>
      <c r="AE13" s="69"/>
      <c r="AF13" s="69">
        <v>4</v>
      </c>
      <c r="AG13" s="69"/>
      <c r="AH13" s="69"/>
      <c r="AI13" s="69">
        <v>4</v>
      </c>
      <c r="AJ13" s="69"/>
      <c r="AK13" s="70">
        <f>+SUM(F13:AJ13)</f>
        <v>68</v>
      </c>
      <c r="AL13" s="71">
        <f t="shared" si="0"/>
        <v>17</v>
      </c>
      <c r="AM13" s="279"/>
      <c r="AN13" s="279"/>
    </row>
    <row r="14" spans="1:40" ht="18" customHeight="1" x14ac:dyDescent="0.45">
      <c r="A14" s="74">
        <v>4</v>
      </c>
      <c r="B14" s="103" t="s">
        <v>114</v>
      </c>
      <c r="C14" s="83" t="s">
        <v>192</v>
      </c>
      <c r="D14" s="104"/>
      <c r="E14" s="105" t="s">
        <v>193</v>
      </c>
      <c r="F14" s="69">
        <v>4</v>
      </c>
      <c r="G14" s="69">
        <v>4</v>
      </c>
      <c r="H14" s="69"/>
      <c r="I14" s="69">
        <v>4</v>
      </c>
      <c r="J14" s="69">
        <v>4</v>
      </c>
      <c r="K14" s="69"/>
      <c r="L14" s="69">
        <v>4</v>
      </c>
      <c r="M14" s="69">
        <v>4</v>
      </c>
      <c r="N14" s="69">
        <v>4</v>
      </c>
      <c r="O14" s="69"/>
      <c r="P14" s="69">
        <v>4</v>
      </c>
      <c r="Q14" s="69">
        <v>4</v>
      </c>
      <c r="R14" s="69"/>
      <c r="S14" s="69">
        <v>4</v>
      </c>
      <c r="T14" s="69">
        <v>4</v>
      </c>
      <c r="U14" s="69">
        <v>4</v>
      </c>
      <c r="V14" s="69"/>
      <c r="W14" s="69">
        <v>4</v>
      </c>
      <c r="X14" s="69">
        <v>4</v>
      </c>
      <c r="Y14" s="69"/>
      <c r="Z14" s="69">
        <v>4</v>
      </c>
      <c r="AA14" s="69">
        <v>4</v>
      </c>
      <c r="AB14" s="69">
        <v>4</v>
      </c>
      <c r="AC14" s="69"/>
      <c r="AD14" s="69">
        <v>4</v>
      </c>
      <c r="AE14" s="69">
        <v>4</v>
      </c>
      <c r="AF14" s="69"/>
      <c r="AG14" s="69">
        <v>4</v>
      </c>
      <c r="AH14" s="69">
        <v>4</v>
      </c>
      <c r="AI14" s="69"/>
      <c r="AJ14" s="69">
        <v>4</v>
      </c>
      <c r="AK14" s="70">
        <f t="shared" ref="AK14:AK30" si="1">+SUM(F14:AJ14)</f>
        <v>88</v>
      </c>
      <c r="AL14" s="71">
        <f t="shared" si="0"/>
        <v>22</v>
      </c>
      <c r="AM14" s="279"/>
      <c r="AN14" s="279"/>
    </row>
    <row r="15" spans="1:40" ht="18" customHeight="1" x14ac:dyDescent="0.45">
      <c r="A15" s="74">
        <v>5</v>
      </c>
      <c r="B15" s="103" t="s">
        <v>114</v>
      </c>
      <c r="C15" s="83" t="s">
        <v>192</v>
      </c>
      <c r="D15" s="104"/>
      <c r="E15" s="105" t="s">
        <v>239</v>
      </c>
      <c r="F15" s="69">
        <v>4</v>
      </c>
      <c r="G15" s="69">
        <v>4</v>
      </c>
      <c r="H15" s="69">
        <v>4</v>
      </c>
      <c r="I15" s="69"/>
      <c r="J15" s="69"/>
      <c r="K15" s="69">
        <v>4</v>
      </c>
      <c r="L15" s="69">
        <v>4</v>
      </c>
      <c r="M15" s="69">
        <v>4</v>
      </c>
      <c r="N15" s="69">
        <v>4</v>
      </c>
      <c r="O15" s="69">
        <v>4</v>
      </c>
      <c r="P15" s="69"/>
      <c r="Q15" s="69"/>
      <c r="R15" s="69">
        <v>4</v>
      </c>
      <c r="S15" s="69">
        <v>4</v>
      </c>
      <c r="T15" s="69">
        <v>4</v>
      </c>
      <c r="U15" s="69">
        <v>4</v>
      </c>
      <c r="V15" s="69">
        <v>4</v>
      </c>
      <c r="W15" s="69"/>
      <c r="X15" s="69"/>
      <c r="Y15" s="69">
        <v>4</v>
      </c>
      <c r="Z15" s="69">
        <v>4</v>
      </c>
      <c r="AA15" s="69">
        <v>4</v>
      </c>
      <c r="AB15" s="69">
        <v>4</v>
      </c>
      <c r="AC15" s="69">
        <v>4</v>
      </c>
      <c r="AD15" s="69"/>
      <c r="AE15" s="69"/>
      <c r="AF15" s="69">
        <v>4</v>
      </c>
      <c r="AG15" s="69">
        <v>4</v>
      </c>
      <c r="AH15" s="69"/>
      <c r="AI15" s="69">
        <v>4</v>
      </c>
      <c r="AJ15" s="69">
        <v>4</v>
      </c>
      <c r="AK15" s="70">
        <f t="shared" si="1"/>
        <v>88</v>
      </c>
      <c r="AL15" s="71">
        <f t="shared" si="0"/>
        <v>22</v>
      </c>
      <c r="AM15" s="279"/>
      <c r="AN15" s="279"/>
    </row>
    <row r="16" spans="1:40" ht="18" customHeight="1" x14ac:dyDescent="0.45">
      <c r="A16" s="74">
        <v>6</v>
      </c>
      <c r="B16" s="103" t="s">
        <v>114</v>
      </c>
      <c r="C16" s="83" t="s">
        <v>193</v>
      </c>
      <c r="D16" s="104"/>
      <c r="E16" s="105" t="s">
        <v>240</v>
      </c>
      <c r="F16" s="69">
        <v>2</v>
      </c>
      <c r="G16" s="69">
        <v>2</v>
      </c>
      <c r="H16" s="69">
        <v>2</v>
      </c>
      <c r="I16" s="69">
        <v>4</v>
      </c>
      <c r="J16" s="69">
        <v>4</v>
      </c>
      <c r="K16" s="69"/>
      <c r="L16" s="69"/>
      <c r="M16" s="69">
        <v>2</v>
      </c>
      <c r="N16" s="69">
        <v>2</v>
      </c>
      <c r="O16" s="69">
        <v>2</v>
      </c>
      <c r="P16" s="69">
        <v>4</v>
      </c>
      <c r="Q16" s="69">
        <v>4</v>
      </c>
      <c r="R16" s="69"/>
      <c r="S16" s="69"/>
      <c r="T16" s="69">
        <v>2</v>
      </c>
      <c r="U16" s="69">
        <v>2</v>
      </c>
      <c r="V16" s="69">
        <v>2</v>
      </c>
      <c r="W16" s="69">
        <v>4</v>
      </c>
      <c r="X16" s="69">
        <v>4</v>
      </c>
      <c r="Y16" s="69"/>
      <c r="Z16" s="69"/>
      <c r="AA16" s="69">
        <v>2</v>
      </c>
      <c r="AB16" s="69">
        <v>2</v>
      </c>
      <c r="AC16" s="69">
        <v>2</v>
      </c>
      <c r="AD16" s="69">
        <v>4</v>
      </c>
      <c r="AE16" s="69">
        <v>4</v>
      </c>
      <c r="AF16" s="69"/>
      <c r="AG16" s="69"/>
      <c r="AH16" s="69">
        <v>4</v>
      </c>
      <c r="AI16" s="69"/>
      <c r="AJ16" s="69"/>
      <c r="AK16" s="70">
        <f t="shared" si="1"/>
        <v>60</v>
      </c>
      <c r="AL16" s="71">
        <f t="shared" si="0"/>
        <v>15</v>
      </c>
      <c r="AM16" s="279"/>
      <c r="AN16" s="279"/>
    </row>
    <row r="17" spans="1:40" ht="18" customHeight="1" x14ac:dyDescent="0.45">
      <c r="A17" s="74">
        <v>7</v>
      </c>
      <c r="B17" s="103" t="s">
        <v>114</v>
      </c>
      <c r="C17" s="83" t="s">
        <v>193</v>
      </c>
      <c r="D17" s="104"/>
      <c r="E17" s="105" t="s">
        <v>241</v>
      </c>
      <c r="F17" s="69">
        <v>2</v>
      </c>
      <c r="G17" s="69"/>
      <c r="H17" s="69"/>
      <c r="I17" s="69">
        <v>4</v>
      </c>
      <c r="J17" s="69">
        <v>4</v>
      </c>
      <c r="K17" s="69"/>
      <c r="L17" s="69">
        <v>2</v>
      </c>
      <c r="M17" s="69">
        <v>2</v>
      </c>
      <c r="N17" s="69"/>
      <c r="O17" s="69"/>
      <c r="P17" s="69">
        <v>4</v>
      </c>
      <c r="Q17" s="69">
        <v>4</v>
      </c>
      <c r="R17" s="69"/>
      <c r="S17" s="69">
        <v>2</v>
      </c>
      <c r="T17" s="69">
        <v>2</v>
      </c>
      <c r="U17" s="69"/>
      <c r="V17" s="69"/>
      <c r="W17" s="69">
        <v>4</v>
      </c>
      <c r="X17" s="69">
        <v>4</v>
      </c>
      <c r="Y17" s="69"/>
      <c r="Z17" s="69">
        <v>2</v>
      </c>
      <c r="AA17" s="69">
        <v>2</v>
      </c>
      <c r="AB17" s="69"/>
      <c r="AC17" s="69"/>
      <c r="AD17" s="69">
        <v>4</v>
      </c>
      <c r="AE17" s="69">
        <v>4</v>
      </c>
      <c r="AF17" s="69"/>
      <c r="AG17" s="69">
        <v>2</v>
      </c>
      <c r="AH17" s="69">
        <v>4</v>
      </c>
      <c r="AI17" s="69"/>
      <c r="AJ17" s="69">
        <v>2</v>
      </c>
      <c r="AK17" s="70">
        <f t="shared" si="1"/>
        <v>54</v>
      </c>
      <c r="AL17" s="71">
        <f t="shared" si="0"/>
        <v>13.5</v>
      </c>
      <c r="AM17" s="279"/>
      <c r="AN17" s="279"/>
    </row>
    <row r="18" spans="1:40" ht="18" customHeight="1" x14ac:dyDescent="0.45">
      <c r="A18" s="74">
        <v>8</v>
      </c>
      <c r="B18" s="103" t="s">
        <v>114</v>
      </c>
      <c r="C18" s="83" t="s">
        <v>193</v>
      </c>
      <c r="D18" s="104"/>
      <c r="E18" s="105" t="s">
        <v>242</v>
      </c>
      <c r="F18" s="69">
        <v>3</v>
      </c>
      <c r="G18" s="69">
        <v>3</v>
      </c>
      <c r="H18" s="69">
        <v>3</v>
      </c>
      <c r="I18" s="69"/>
      <c r="J18" s="69"/>
      <c r="K18" s="69">
        <v>4</v>
      </c>
      <c r="L18" s="69"/>
      <c r="M18" s="69">
        <v>3</v>
      </c>
      <c r="N18" s="69">
        <v>3</v>
      </c>
      <c r="O18" s="69">
        <v>3</v>
      </c>
      <c r="P18" s="69"/>
      <c r="Q18" s="69"/>
      <c r="R18" s="69">
        <v>3</v>
      </c>
      <c r="S18" s="69"/>
      <c r="T18" s="69">
        <v>3</v>
      </c>
      <c r="U18" s="69">
        <v>3</v>
      </c>
      <c r="V18" s="69">
        <v>3</v>
      </c>
      <c r="W18" s="69"/>
      <c r="X18" s="69"/>
      <c r="Y18" s="69">
        <v>3</v>
      </c>
      <c r="Z18" s="69"/>
      <c r="AA18" s="69">
        <v>3</v>
      </c>
      <c r="AB18" s="69">
        <v>3</v>
      </c>
      <c r="AC18" s="69">
        <v>3</v>
      </c>
      <c r="AD18" s="69"/>
      <c r="AE18" s="69"/>
      <c r="AF18" s="69">
        <v>3</v>
      </c>
      <c r="AG18" s="69"/>
      <c r="AH18" s="69"/>
      <c r="AI18" s="69">
        <v>3</v>
      </c>
      <c r="AJ18" s="69"/>
      <c r="AK18" s="70">
        <f t="shared" si="1"/>
        <v>52</v>
      </c>
      <c r="AL18" s="71">
        <f t="shared" si="0"/>
        <v>13</v>
      </c>
      <c r="AM18" s="279"/>
      <c r="AN18" s="279"/>
    </row>
    <row r="19" spans="1:40" ht="18" customHeight="1" x14ac:dyDescent="0.45">
      <c r="A19" s="74">
        <v>9</v>
      </c>
      <c r="B19" s="103" t="s">
        <v>114</v>
      </c>
      <c r="C19" s="83" t="s">
        <v>193</v>
      </c>
      <c r="D19" s="104"/>
      <c r="E19" s="105" t="s">
        <v>243</v>
      </c>
      <c r="F19" s="69"/>
      <c r="G19" s="69">
        <v>2</v>
      </c>
      <c r="H19" s="69">
        <v>2</v>
      </c>
      <c r="I19" s="69">
        <v>3</v>
      </c>
      <c r="J19" s="69">
        <v>3</v>
      </c>
      <c r="K19" s="69">
        <v>4</v>
      </c>
      <c r="L19" s="69"/>
      <c r="M19" s="69"/>
      <c r="N19" s="69">
        <v>2</v>
      </c>
      <c r="O19" s="69">
        <v>2</v>
      </c>
      <c r="P19" s="69">
        <v>3</v>
      </c>
      <c r="Q19" s="69">
        <v>3</v>
      </c>
      <c r="R19" s="69">
        <v>4</v>
      </c>
      <c r="S19" s="69"/>
      <c r="T19" s="69"/>
      <c r="U19" s="69">
        <v>2</v>
      </c>
      <c r="V19" s="69">
        <v>2</v>
      </c>
      <c r="W19" s="69">
        <v>3</v>
      </c>
      <c r="X19" s="69">
        <v>3</v>
      </c>
      <c r="Y19" s="69">
        <v>4</v>
      </c>
      <c r="Z19" s="69"/>
      <c r="AA19" s="69"/>
      <c r="AB19" s="69">
        <v>2</v>
      </c>
      <c r="AC19" s="69">
        <v>2</v>
      </c>
      <c r="AD19" s="69">
        <v>3</v>
      </c>
      <c r="AE19" s="69">
        <v>3</v>
      </c>
      <c r="AF19" s="69">
        <v>4</v>
      </c>
      <c r="AG19" s="69"/>
      <c r="AH19" s="69">
        <v>3</v>
      </c>
      <c r="AI19" s="69">
        <v>4</v>
      </c>
      <c r="AJ19" s="69"/>
      <c r="AK19" s="70">
        <f t="shared" si="1"/>
        <v>63</v>
      </c>
      <c r="AL19" s="71">
        <f t="shared" si="0"/>
        <v>15.75</v>
      </c>
      <c r="AM19" s="279"/>
      <c r="AN19" s="279"/>
    </row>
    <row r="20" spans="1:40" ht="18" customHeight="1" x14ac:dyDescent="0.45">
      <c r="A20" s="74">
        <v>10</v>
      </c>
      <c r="B20" s="103" t="s">
        <v>114</v>
      </c>
      <c r="C20" s="83" t="s">
        <v>193</v>
      </c>
      <c r="D20" s="104"/>
      <c r="E20" s="105" t="s">
        <v>244</v>
      </c>
      <c r="F20" s="69"/>
      <c r="G20" s="69"/>
      <c r="H20" s="69">
        <v>4</v>
      </c>
      <c r="I20" s="69"/>
      <c r="J20" s="69"/>
      <c r="K20" s="69">
        <v>4</v>
      </c>
      <c r="L20" s="69"/>
      <c r="M20" s="69"/>
      <c r="N20" s="69">
        <v>4</v>
      </c>
      <c r="O20" s="69"/>
      <c r="P20" s="69"/>
      <c r="Q20" s="69">
        <v>4</v>
      </c>
      <c r="R20" s="69"/>
      <c r="S20" s="69"/>
      <c r="T20" s="69"/>
      <c r="U20" s="69">
        <v>4</v>
      </c>
      <c r="V20" s="69"/>
      <c r="W20" s="69"/>
      <c r="X20" s="69">
        <v>4</v>
      </c>
      <c r="Y20" s="69"/>
      <c r="Z20" s="69"/>
      <c r="AA20" s="69"/>
      <c r="AB20" s="69"/>
      <c r="AC20" s="69">
        <v>4</v>
      </c>
      <c r="AD20" s="69"/>
      <c r="AE20" s="69"/>
      <c r="AF20" s="69">
        <v>4</v>
      </c>
      <c r="AG20" s="69"/>
      <c r="AH20" s="69"/>
      <c r="AI20" s="69">
        <v>4</v>
      </c>
      <c r="AJ20" s="69"/>
      <c r="AK20" s="70">
        <f t="shared" si="1"/>
        <v>36</v>
      </c>
      <c r="AL20" s="71">
        <f t="shared" si="0"/>
        <v>9</v>
      </c>
      <c r="AM20" s="279"/>
      <c r="AN20" s="279"/>
    </row>
    <row r="21" spans="1:40" ht="18" customHeight="1" x14ac:dyDescent="0.45">
      <c r="A21" s="74">
        <v>11</v>
      </c>
      <c r="B21" s="103" t="s">
        <v>114</v>
      </c>
      <c r="C21" s="83"/>
      <c r="D21" s="104"/>
      <c r="E21" s="105"/>
      <c r="F21" s="69">
        <v>3</v>
      </c>
      <c r="G21" s="69">
        <v>3</v>
      </c>
      <c r="H21" s="69">
        <v>3</v>
      </c>
      <c r="I21" s="69"/>
      <c r="J21" s="69"/>
      <c r="K21" s="69">
        <v>4</v>
      </c>
      <c r="L21" s="69"/>
      <c r="M21" s="69">
        <v>3</v>
      </c>
      <c r="N21" s="69">
        <v>3</v>
      </c>
      <c r="O21" s="69">
        <v>3</v>
      </c>
      <c r="P21" s="69"/>
      <c r="Q21" s="69"/>
      <c r="R21" s="69">
        <v>3</v>
      </c>
      <c r="S21" s="69"/>
      <c r="T21" s="69">
        <v>3</v>
      </c>
      <c r="U21" s="69">
        <v>3</v>
      </c>
      <c r="V21" s="69">
        <v>3</v>
      </c>
      <c r="W21" s="69"/>
      <c r="X21" s="69"/>
      <c r="Y21" s="69">
        <v>3</v>
      </c>
      <c r="Z21" s="69"/>
      <c r="AA21" s="69">
        <v>3</v>
      </c>
      <c r="AB21" s="69">
        <v>3</v>
      </c>
      <c r="AC21" s="69">
        <v>3</v>
      </c>
      <c r="AD21" s="69"/>
      <c r="AE21" s="69"/>
      <c r="AF21" s="69">
        <v>3</v>
      </c>
      <c r="AG21" s="69"/>
      <c r="AH21" s="69"/>
      <c r="AI21" s="69">
        <v>3</v>
      </c>
      <c r="AJ21" s="69"/>
      <c r="AK21" s="70">
        <f t="shared" si="1"/>
        <v>52</v>
      </c>
      <c r="AL21" s="71">
        <f t="shared" si="0"/>
        <v>13</v>
      </c>
      <c r="AM21" s="279"/>
      <c r="AN21" s="279"/>
    </row>
    <row r="22" spans="1:40" ht="18" customHeight="1" x14ac:dyDescent="0.45">
      <c r="A22" s="74">
        <v>12</v>
      </c>
      <c r="B22" s="103" t="s">
        <v>114</v>
      </c>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79"/>
      <c r="AN22" s="279"/>
    </row>
    <row r="23" spans="1:40" ht="18" customHeight="1" x14ac:dyDescent="0.45">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79"/>
      <c r="AN23" s="279"/>
    </row>
    <row r="24" spans="1:40" ht="18" customHeight="1" x14ac:dyDescent="0.45">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79"/>
      <c r="AN24" s="279"/>
    </row>
    <row r="25" spans="1:40" ht="18" customHeight="1" x14ac:dyDescent="0.45">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79"/>
      <c r="AN25" s="279"/>
    </row>
    <row r="26" spans="1:40" ht="18" customHeight="1" x14ac:dyDescent="0.45">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79"/>
      <c r="AN26" s="279"/>
    </row>
    <row r="27" spans="1:40" ht="18" customHeight="1" x14ac:dyDescent="0.45">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79"/>
      <c r="AN27" s="279"/>
    </row>
    <row r="28" spans="1:40" ht="18" customHeight="1" x14ac:dyDescent="0.45">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79"/>
      <c r="AN28" s="279"/>
    </row>
    <row r="29" spans="1:40" ht="18" customHeight="1" x14ac:dyDescent="0.45">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79"/>
      <c r="AN29" s="279"/>
    </row>
    <row r="30" spans="1:40" ht="18" customHeight="1" x14ac:dyDescent="0.45">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79"/>
      <c r="AN30" s="279"/>
    </row>
    <row r="31" spans="1:40" ht="18" customHeight="1" x14ac:dyDescent="0.45">
      <c r="A31" s="276" t="s">
        <v>94</v>
      </c>
      <c r="B31" s="277"/>
      <c r="C31" s="277"/>
      <c r="D31" s="277"/>
      <c r="E31" s="277"/>
      <c r="F31" s="72">
        <f>+SUM(F11:F30)</f>
        <v>34</v>
      </c>
      <c r="G31" s="72">
        <f t="shared" ref="G31:AJ31" si="2">+SUM(G11:G30)</f>
        <v>34</v>
      </c>
      <c r="H31" s="72">
        <f t="shared" si="2"/>
        <v>22</v>
      </c>
      <c r="I31" s="72">
        <f t="shared" si="2"/>
        <v>31</v>
      </c>
      <c r="J31" s="72">
        <f t="shared" si="2"/>
        <v>31</v>
      </c>
      <c r="K31" s="72">
        <f t="shared" si="2"/>
        <v>32</v>
      </c>
      <c r="L31" s="72">
        <f t="shared" si="2"/>
        <v>10</v>
      </c>
      <c r="M31" s="72">
        <f t="shared" si="2"/>
        <v>34</v>
      </c>
      <c r="N31" s="72">
        <f t="shared" si="2"/>
        <v>38</v>
      </c>
      <c r="O31" s="72">
        <f t="shared" si="2"/>
        <v>18</v>
      </c>
      <c r="P31" s="72">
        <f t="shared" si="2"/>
        <v>31</v>
      </c>
      <c r="Q31" s="72">
        <f t="shared" si="2"/>
        <v>35</v>
      </c>
      <c r="R31" s="72">
        <f t="shared" si="2"/>
        <v>26</v>
      </c>
      <c r="S31" s="72">
        <f t="shared" si="2"/>
        <v>10</v>
      </c>
      <c r="T31" s="72">
        <f t="shared" si="2"/>
        <v>34</v>
      </c>
      <c r="U31" s="72">
        <f t="shared" si="2"/>
        <v>38</v>
      </c>
      <c r="V31" s="72">
        <f t="shared" si="2"/>
        <v>18</v>
      </c>
      <c r="W31" s="72">
        <f t="shared" si="2"/>
        <v>31</v>
      </c>
      <c r="X31" s="72">
        <f t="shared" si="2"/>
        <v>35</v>
      </c>
      <c r="Y31" s="72">
        <f t="shared" si="2"/>
        <v>18</v>
      </c>
      <c r="Z31" s="72">
        <f t="shared" si="2"/>
        <v>18</v>
      </c>
      <c r="AA31" s="72">
        <f t="shared" si="2"/>
        <v>34</v>
      </c>
      <c r="AB31" s="72">
        <f t="shared" si="2"/>
        <v>26</v>
      </c>
      <c r="AC31" s="72">
        <f t="shared" si="2"/>
        <v>30</v>
      </c>
      <c r="AD31" s="72">
        <f t="shared" si="2"/>
        <v>31</v>
      </c>
      <c r="AE31" s="72">
        <f t="shared" si="2"/>
        <v>31</v>
      </c>
      <c r="AF31" s="72">
        <f t="shared" si="2"/>
        <v>22</v>
      </c>
      <c r="AG31" s="72">
        <f t="shared" si="2"/>
        <v>18</v>
      </c>
      <c r="AH31" s="72">
        <f t="shared" si="2"/>
        <v>31</v>
      </c>
      <c r="AI31" s="72">
        <f t="shared" si="2"/>
        <v>22</v>
      </c>
      <c r="AJ31" s="72">
        <f t="shared" si="2"/>
        <v>18</v>
      </c>
      <c r="AK31" s="70">
        <f>+SUM(F31:AJ31)</f>
        <v>841</v>
      </c>
      <c r="AL31" s="71">
        <f>IF($AK$3="４週",AK31/4,AK31/(DAY(EOMONTH($F$9,0))/7))</f>
        <v>210.25</v>
      </c>
      <c r="AM31" s="275"/>
      <c r="AN31" s="275"/>
    </row>
    <row r="32" spans="1:40" ht="18" customHeight="1" x14ac:dyDescent="0.45">
      <c r="A32" s="277" t="s">
        <v>96</v>
      </c>
      <c r="B32" s="277"/>
      <c r="C32" s="277"/>
      <c r="D32" s="277"/>
      <c r="E32" s="278"/>
      <c r="F32" s="96">
        <v>12</v>
      </c>
      <c r="G32" s="96">
        <v>20</v>
      </c>
      <c r="H32" s="96">
        <v>12</v>
      </c>
      <c r="I32" s="96">
        <v>20</v>
      </c>
      <c r="J32" s="96">
        <v>12</v>
      </c>
      <c r="K32" s="96">
        <v>20</v>
      </c>
      <c r="L32" s="96">
        <v>12</v>
      </c>
      <c r="M32" s="96">
        <v>20</v>
      </c>
      <c r="N32" s="96">
        <v>12</v>
      </c>
      <c r="O32" s="96">
        <v>20</v>
      </c>
      <c r="P32" s="96">
        <v>12</v>
      </c>
      <c r="Q32" s="96">
        <v>20</v>
      </c>
      <c r="R32" s="96">
        <v>12</v>
      </c>
      <c r="S32" s="96">
        <v>20</v>
      </c>
      <c r="T32" s="96">
        <v>12</v>
      </c>
      <c r="U32" s="96">
        <v>20</v>
      </c>
      <c r="V32" s="96">
        <v>12</v>
      </c>
      <c r="W32" s="96">
        <v>20</v>
      </c>
      <c r="X32" s="96">
        <v>12</v>
      </c>
      <c r="Y32" s="96">
        <v>20</v>
      </c>
      <c r="Z32" s="96">
        <v>12</v>
      </c>
      <c r="AA32" s="96">
        <v>20</v>
      </c>
      <c r="AB32" s="96">
        <v>12</v>
      </c>
      <c r="AC32" s="96">
        <v>20</v>
      </c>
      <c r="AD32" s="96">
        <v>12</v>
      </c>
      <c r="AE32" s="96">
        <v>20</v>
      </c>
      <c r="AF32" s="96">
        <v>12</v>
      </c>
      <c r="AG32" s="96">
        <v>20</v>
      </c>
      <c r="AH32" s="96">
        <v>12</v>
      </c>
      <c r="AI32" s="96">
        <v>20</v>
      </c>
      <c r="AJ32" s="96">
        <v>10</v>
      </c>
      <c r="AK32" s="72"/>
      <c r="AL32" s="73"/>
      <c r="AM32" s="275"/>
      <c r="AN32" s="275"/>
    </row>
    <row r="33" spans="1:40" ht="15" customHeight="1" x14ac:dyDescent="0.45">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5.0999999999999996" customHeight="1" x14ac:dyDescent="0.45">
      <c r="A34" s="86"/>
      <c r="B34" s="86"/>
      <c r="C34" s="86"/>
      <c r="D34"/>
      <c r="E34"/>
      <c r="F34"/>
      <c r="G34"/>
      <c r="H34"/>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106"/>
      <c r="AK34" s="60"/>
      <c r="AL34" s="67"/>
      <c r="AM34" s="67"/>
      <c r="AN34" s="62"/>
    </row>
    <row r="35" spans="1:40" ht="5.0999999999999996" customHeight="1" x14ac:dyDescent="0.45">
      <c r="A35" s="86"/>
      <c r="B35" s="86"/>
      <c r="C35" s="86"/>
      <c r="D35"/>
      <c r="E35"/>
      <c r="F35"/>
      <c r="G35"/>
      <c r="H35"/>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106"/>
      <c r="AK35" s="60"/>
      <c r="AL35" s="67"/>
      <c r="AM35" s="67"/>
      <c r="AN35" s="62"/>
    </row>
    <row r="36" spans="1:40" ht="5.0999999999999996" customHeight="1" x14ac:dyDescent="0.45">
      <c r="A36" s="86"/>
      <c r="B36" s="86"/>
      <c r="C36" s="86"/>
      <c r="D36"/>
      <c r="E36"/>
      <c r="F36"/>
      <c r="G36"/>
      <c r="H36"/>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106"/>
      <c r="AK36" s="60"/>
      <c r="AL36" s="67"/>
      <c r="AM36" s="67"/>
      <c r="AN36" s="62"/>
    </row>
    <row r="37" spans="1:40" ht="18" customHeight="1" x14ac:dyDescent="0.45">
      <c r="A37" s="68" t="s">
        <v>210</v>
      </c>
      <c r="B37" s="60"/>
      <c r="D37" s="60"/>
      <c r="E37" s="60"/>
      <c r="F37" s="60"/>
      <c r="G37" s="60"/>
      <c r="H37" s="60"/>
      <c r="I37" s="60"/>
      <c r="J37" s="60"/>
      <c r="K37" s="60"/>
    </row>
    <row r="38" spans="1:40" ht="18" customHeight="1" x14ac:dyDescent="0.45">
      <c r="A38" s="112" t="s">
        <v>284</v>
      </c>
      <c r="B38" s="112"/>
      <c r="M38" s="68" t="s">
        <v>211</v>
      </c>
      <c r="N38" s="60"/>
      <c r="P38" s="60"/>
      <c r="Q38" s="60"/>
      <c r="R38" s="60"/>
      <c r="S38" s="60"/>
      <c r="T38" s="60"/>
      <c r="U38" s="136" t="str">
        <f>IF(COUNTIF(M40:M43,"○")&gt;1,"いずれか１つを選択してください。","")</f>
        <v/>
      </c>
      <c r="V38" s="60"/>
      <c r="W38" s="60"/>
      <c r="X38" s="60"/>
      <c r="Y38" s="60"/>
      <c r="Z38" s="60"/>
      <c r="AA38" s="60"/>
      <c r="AB38" s="60"/>
      <c r="AC38" s="60"/>
      <c r="AD38" s="60"/>
      <c r="AE38" s="60"/>
      <c r="AF38" s="60"/>
      <c r="AG38" s="60"/>
      <c r="AH38" s="60"/>
      <c r="AI38" s="60"/>
      <c r="AJ38" s="60"/>
      <c r="AK38" s="106"/>
      <c r="AL38" s="60"/>
      <c r="AM38" s="67"/>
      <c r="AN38" s="67"/>
    </row>
    <row r="39" spans="1:40" ht="18.75" customHeight="1" x14ac:dyDescent="0.45">
      <c r="A39" s="302"/>
      <c r="B39" s="302"/>
      <c r="C39" s="302"/>
      <c r="D39" s="110">
        <f>IF(S2=1,10,IF(S2=2,11,IF(S2=3,12,S2-3)))</f>
        <v>2</v>
      </c>
      <c r="E39" s="110">
        <f>IF(S2=1,11,IF(S2=2,12,S2-2))</f>
        <v>3</v>
      </c>
      <c r="F39" s="303">
        <f>IF(S2=1,12,S2-1)</f>
        <v>4</v>
      </c>
      <c r="G39" s="303"/>
      <c r="H39" s="303"/>
      <c r="I39" s="267" t="s">
        <v>280</v>
      </c>
      <c r="J39" s="267"/>
      <c r="K39" s="267"/>
      <c r="M39" s="276" t="s">
        <v>202</v>
      </c>
      <c r="N39" s="277"/>
      <c r="O39" s="277"/>
      <c r="P39" s="277"/>
      <c r="Q39" s="277"/>
      <c r="R39" s="277"/>
      <c r="S39" s="277"/>
      <c r="T39" s="277"/>
      <c r="U39" s="277"/>
      <c r="V39" s="277"/>
      <c r="W39" s="277"/>
      <c r="X39" s="277"/>
      <c r="Y39" s="277"/>
      <c r="Z39" s="277"/>
      <c r="AA39" s="277"/>
      <c r="AB39" s="277"/>
      <c r="AC39" s="277"/>
      <c r="AD39" s="277"/>
      <c r="AE39" s="277"/>
      <c r="AF39" s="277"/>
      <c r="AG39" s="277"/>
      <c r="AH39" s="305" t="s">
        <v>320</v>
      </c>
      <c r="AI39" s="306"/>
      <c r="AJ39" s="306"/>
      <c r="AK39" s="306"/>
      <c r="AL39" s="307"/>
      <c r="AM39" s="266" t="s">
        <v>213</v>
      </c>
      <c r="AN39" s="266"/>
    </row>
    <row r="40" spans="1:40" ht="18" customHeight="1" x14ac:dyDescent="0.45">
      <c r="A40" s="266" t="s">
        <v>282</v>
      </c>
      <c r="B40" s="266"/>
      <c r="C40" s="266"/>
      <c r="D40" s="111">
        <v>80</v>
      </c>
      <c r="E40" s="111">
        <v>80</v>
      </c>
      <c r="F40" s="304">
        <v>81</v>
      </c>
      <c r="G40" s="304"/>
      <c r="H40" s="304"/>
      <c r="I40" s="276">
        <f>SUM(D40:F40)</f>
        <v>241</v>
      </c>
      <c r="J40" s="277"/>
      <c r="K40" s="278"/>
      <c r="M40" s="296" t="s">
        <v>295</v>
      </c>
      <c r="N40" s="272" t="s">
        <v>321</v>
      </c>
      <c r="O40" s="290"/>
      <c r="P40" s="291"/>
      <c r="Q40" s="284" t="s">
        <v>317</v>
      </c>
      <c r="R40" s="285"/>
      <c r="S40" s="285"/>
      <c r="T40" s="285"/>
      <c r="U40" s="285"/>
      <c r="V40" s="285"/>
      <c r="W40" s="285"/>
      <c r="X40" s="285"/>
      <c r="Y40" s="285"/>
      <c r="Z40" s="285"/>
      <c r="AA40" s="285"/>
      <c r="AB40" s="285"/>
      <c r="AC40" s="285"/>
      <c r="AD40" s="285"/>
      <c r="AE40" s="285"/>
      <c r="AF40" s="285"/>
      <c r="AG40" s="286"/>
      <c r="AH40" s="283">
        <f>SUM(F32:AJ32)</f>
        <v>490</v>
      </c>
      <c r="AI40" s="265"/>
      <c r="AJ40" s="131" t="s">
        <v>203</v>
      </c>
      <c r="AK40" s="283">
        <f>ROUNDUP(AH40/450,0)</f>
        <v>2</v>
      </c>
      <c r="AL40" s="265"/>
      <c r="AM40" s="267">
        <f>MIN(AH40:AK42)</f>
        <v>2</v>
      </c>
      <c r="AN40" s="267"/>
    </row>
    <row r="41" spans="1:40" ht="18" customHeight="1" x14ac:dyDescent="0.45">
      <c r="A41" s="266" t="s">
        <v>283</v>
      </c>
      <c r="B41" s="266"/>
      <c r="C41" s="266"/>
      <c r="D41" s="111">
        <v>10</v>
      </c>
      <c r="E41" s="111">
        <v>15</v>
      </c>
      <c r="F41" s="304">
        <v>14</v>
      </c>
      <c r="G41" s="304"/>
      <c r="H41" s="304"/>
      <c r="I41" s="276">
        <f>SUM(D41:H41)*0.1</f>
        <v>3.9000000000000004</v>
      </c>
      <c r="J41" s="277"/>
      <c r="K41" s="278"/>
      <c r="M41" s="297"/>
      <c r="N41" s="273"/>
      <c r="O41" s="292"/>
      <c r="P41" s="293"/>
      <c r="Q41" s="287" t="s">
        <v>318</v>
      </c>
      <c r="R41" s="288"/>
      <c r="S41" s="288"/>
      <c r="T41" s="288"/>
      <c r="U41" s="288"/>
      <c r="V41" s="288"/>
      <c r="W41" s="288"/>
      <c r="X41" s="288"/>
      <c r="Y41" s="288"/>
      <c r="Z41" s="288"/>
      <c r="AA41" s="288"/>
      <c r="AB41" s="288"/>
      <c r="AC41" s="288"/>
      <c r="AD41" s="288"/>
      <c r="AE41" s="288"/>
      <c r="AF41" s="288"/>
      <c r="AG41" s="289"/>
      <c r="AH41" s="276">
        <f>COUNTA(B12:B30)</f>
        <v>11</v>
      </c>
      <c r="AI41" s="277"/>
      <c r="AJ41" s="137" t="s">
        <v>204</v>
      </c>
      <c r="AK41" s="283">
        <f>ROUNDUP(AH41/10,0)</f>
        <v>2</v>
      </c>
      <c r="AL41" s="265"/>
      <c r="AM41" s="267"/>
      <c r="AN41" s="267"/>
    </row>
    <row r="42" spans="1:40" ht="18" customHeight="1" x14ac:dyDescent="0.45">
      <c r="A42" s="267" t="s">
        <v>280</v>
      </c>
      <c r="B42" s="267"/>
      <c r="C42" s="267"/>
      <c r="D42" s="75">
        <f>D40+D41*0.1</f>
        <v>81</v>
      </c>
      <c r="E42" s="75">
        <f>E40+E41*0.1</f>
        <v>81.5</v>
      </c>
      <c r="F42" s="276">
        <f t="shared" ref="F42" si="3">F40+F41*0.1</f>
        <v>82.4</v>
      </c>
      <c r="G42" s="277"/>
      <c r="H42" s="278"/>
      <c r="I42" s="276">
        <f>SUM(D42:H42)</f>
        <v>244.9</v>
      </c>
      <c r="J42" s="277"/>
      <c r="K42" s="278"/>
      <c r="M42" s="298"/>
      <c r="N42" s="274"/>
      <c r="O42" s="294"/>
      <c r="P42" s="295"/>
      <c r="Q42" s="287" t="s">
        <v>319</v>
      </c>
      <c r="R42" s="288"/>
      <c r="S42" s="288"/>
      <c r="T42" s="288"/>
      <c r="U42" s="288"/>
      <c r="V42" s="288"/>
      <c r="W42" s="288"/>
      <c r="X42" s="288"/>
      <c r="Y42" s="288"/>
      <c r="Z42" s="288"/>
      <c r="AA42" s="288"/>
      <c r="AB42" s="288"/>
      <c r="AC42" s="288"/>
      <c r="AD42" s="288"/>
      <c r="AE42" s="288"/>
      <c r="AF42" s="288"/>
      <c r="AG42" s="289"/>
      <c r="AH42" s="283">
        <f>ROUNDDOWN(I44,1)</f>
        <v>81.599999999999994</v>
      </c>
      <c r="AI42" s="265"/>
      <c r="AJ42" s="138" t="s">
        <v>204</v>
      </c>
      <c r="AK42" s="283">
        <f>ROUNDUP(IF(X44="",AH42/40,IF(X44="○",AH42/50)),0)</f>
        <v>3</v>
      </c>
      <c r="AL42" s="265"/>
      <c r="AM42" s="267"/>
      <c r="AN42" s="267"/>
    </row>
    <row r="43" spans="1:40" ht="18" customHeight="1" x14ac:dyDescent="0.45">
      <c r="A43" s="62" t="s">
        <v>285</v>
      </c>
      <c r="B43" s="59"/>
      <c r="H43" s="60" t="s">
        <v>281</v>
      </c>
      <c r="M43" s="111"/>
      <c r="N43" s="287" t="s">
        <v>322</v>
      </c>
      <c r="O43" s="288"/>
      <c r="P43" s="288"/>
      <c r="Q43" s="288"/>
      <c r="R43" s="288"/>
      <c r="S43" s="288"/>
      <c r="T43" s="288"/>
      <c r="U43" s="288"/>
      <c r="V43" s="288"/>
      <c r="W43" s="288"/>
      <c r="X43" s="288"/>
      <c r="Y43" s="288"/>
      <c r="Z43" s="288"/>
      <c r="AA43" s="288"/>
      <c r="AB43" s="288"/>
      <c r="AC43" s="288"/>
      <c r="AD43" s="288"/>
      <c r="AE43" s="288"/>
      <c r="AF43" s="288"/>
      <c r="AG43" s="289"/>
      <c r="AH43" s="282"/>
      <c r="AI43" s="282"/>
      <c r="AJ43" s="282"/>
      <c r="AK43" s="282"/>
      <c r="AL43" s="282"/>
      <c r="AM43" s="276" cm="1">
        <f t="array" ref="AM43">ROUNDUP(_xlfn.IFS(AM40&lt;2,1,AND(AM40&lt;=2,AM40&lt;6),AM40-1,AM40&gt;=6,AM40/2*3),1)</f>
        <v>1</v>
      </c>
      <c r="AN43" s="278"/>
    </row>
    <row r="44" spans="1:40" ht="18" customHeight="1" x14ac:dyDescent="0.45">
      <c r="B44" s="62"/>
      <c r="I44" s="267">
        <f>I42/3</f>
        <v>81.63333333333334</v>
      </c>
      <c r="J44" s="267"/>
      <c r="K44" s="267"/>
      <c r="M44" s="114" t="s">
        <v>323</v>
      </c>
      <c r="N44" s="135"/>
      <c r="O44" s="133"/>
      <c r="P44" s="133"/>
      <c r="Q44" s="133"/>
      <c r="R44" s="133"/>
      <c r="S44" s="133"/>
      <c r="T44" s="133"/>
      <c r="U44" s="133"/>
      <c r="V44" s="133"/>
      <c r="W44" s="133"/>
      <c r="X44" s="299"/>
      <c r="Y44" s="300"/>
      <c r="Z44" s="133"/>
      <c r="AA44" s="133"/>
      <c r="AB44" s="133"/>
      <c r="AC44" s="133"/>
      <c r="AD44" s="133"/>
      <c r="AE44" s="133"/>
      <c r="AF44" s="133"/>
      <c r="AG44" s="133"/>
      <c r="AH44" s="133"/>
      <c r="AI44" s="133"/>
      <c r="AJ44" s="133"/>
      <c r="AK44" s="133"/>
      <c r="AL44" s="133"/>
      <c r="AM44" s="133"/>
      <c r="AN44" s="133"/>
    </row>
    <row r="45" spans="1:40" ht="14.25" customHeight="1" x14ac:dyDescent="0.45">
      <c r="B45" s="62"/>
      <c r="I45" s="67"/>
      <c r="J45" s="67"/>
      <c r="K45" s="67"/>
      <c r="M45" s="60" t="s">
        <v>324</v>
      </c>
      <c r="N45" s="136"/>
      <c r="O45" s="134"/>
      <c r="P45" s="134"/>
      <c r="Q45" s="134"/>
      <c r="R45" s="134"/>
      <c r="S45" s="134"/>
      <c r="T45" s="134"/>
      <c r="U45" s="134"/>
      <c r="V45" s="134"/>
      <c r="W45" s="134"/>
      <c r="X45" s="132"/>
      <c r="Y45" s="132"/>
      <c r="Z45" s="134"/>
      <c r="AA45" s="134"/>
      <c r="AB45" s="134"/>
      <c r="AC45" s="134"/>
      <c r="AD45" s="134"/>
      <c r="AE45" s="134"/>
      <c r="AF45" s="134"/>
      <c r="AG45" s="134"/>
      <c r="AH45" s="134"/>
      <c r="AI45" s="134"/>
      <c r="AJ45" s="134"/>
      <c r="AK45" s="134"/>
      <c r="AL45" s="134"/>
      <c r="AM45" s="134"/>
      <c r="AN45" s="134"/>
    </row>
    <row r="46" spans="1:40" ht="13.5" customHeight="1" x14ac:dyDescent="0.45">
      <c r="B46" s="62"/>
      <c r="I46" s="67"/>
      <c r="J46" s="67"/>
      <c r="K46" s="67"/>
      <c r="M46" s="60" t="s">
        <v>325</v>
      </c>
      <c r="N46" s="136"/>
      <c r="O46" s="134"/>
      <c r="P46" s="134"/>
      <c r="Q46" s="134"/>
      <c r="R46" s="134"/>
      <c r="S46" s="134"/>
      <c r="T46" s="134"/>
      <c r="U46" s="134"/>
      <c r="V46" s="134"/>
      <c r="W46" s="134"/>
      <c r="X46" s="132"/>
      <c r="Y46" s="132"/>
      <c r="Z46" s="134"/>
      <c r="AA46" s="134"/>
      <c r="AB46" s="134"/>
      <c r="AC46" s="134"/>
      <c r="AD46" s="134"/>
      <c r="AE46" s="134"/>
      <c r="AF46" s="134"/>
      <c r="AG46" s="134"/>
      <c r="AH46" s="134"/>
      <c r="AI46" s="134"/>
      <c r="AJ46" s="134"/>
      <c r="AK46" s="134"/>
      <c r="AL46" s="134"/>
      <c r="AM46" s="134"/>
      <c r="AN46" s="134"/>
    </row>
    <row r="47" spans="1:40" ht="13.5" customHeight="1" x14ac:dyDescent="0.45">
      <c r="A47" s="86"/>
      <c r="B47" s="86"/>
      <c r="C47" s="86"/>
      <c r="D47" s="86"/>
      <c r="E47" s="86"/>
      <c r="F47" s="86"/>
      <c r="G47" s="86"/>
      <c r="H47" s="86"/>
      <c r="I47" s="86"/>
      <c r="J47" s="60"/>
      <c r="K47" s="60"/>
      <c r="L47" s="60"/>
      <c r="M47" s="281" t="s">
        <v>326</v>
      </c>
      <c r="N47" s="281"/>
      <c r="O47" s="281"/>
      <c r="P47" s="281"/>
      <c r="Q47" s="281"/>
      <c r="R47" s="281"/>
      <c r="S47" s="281"/>
      <c r="T47" s="281"/>
      <c r="U47" s="281"/>
      <c r="V47" s="281"/>
      <c r="W47" s="281"/>
      <c r="X47" s="281"/>
      <c r="Y47" s="281"/>
      <c r="Z47" s="281"/>
      <c r="AA47" s="281"/>
      <c r="AB47" s="281"/>
      <c r="AC47" s="281"/>
      <c r="AD47" s="281"/>
      <c r="AE47" s="281"/>
      <c r="AF47" s="281"/>
      <c r="AG47" s="281"/>
      <c r="AH47" s="281"/>
      <c r="AI47" s="281"/>
      <c r="AJ47" s="281"/>
      <c r="AK47" s="281"/>
      <c r="AL47" s="281"/>
      <c r="AM47" s="281"/>
      <c r="AN47" s="281"/>
    </row>
    <row r="48" spans="1:40" ht="4.5" customHeight="1" x14ac:dyDescent="0.45">
      <c r="A48" s="86"/>
      <c r="B48" s="86"/>
      <c r="C48" s="86"/>
      <c r="D48" s="86"/>
      <c r="E48" s="86"/>
      <c r="F48" s="86"/>
      <c r="G48" s="86"/>
      <c r="H48" s="86"/>
      <c r="I48" s="86"/>
      <c r="J48" s="60"/>
      <c r="K48" s="60"/>
      <c r="L48" s="60"/>
      <c r="M48" s="106"/>
      <c r="N48" s="60"/>
      <c r="W48" s="67"/>
      <c r="X48" s="60"/>
      <c r="Y48" s="60"/>
      <c r="Z48" s="60"/>
      <c r="AA48" s="60"/>
      <c r="AB48" s="60"/>
      <c r="AC48" s="60"/>
      <c r="AD48" s="60"/>
      <c r="AE48" s="60"/>
      <c r="AF48" s="60"/>
      <c r="AG48" s="60"/>
      <c r="AH48" s="60"/>
      <c r="AI48" s="60"/>
      <c r="AJ48" s="106"/>
      <c r="AK48" s="60"/>
      <c r="AL48" s="67"/>
      <c r="AM48" s="67"/>
      <c r="AN48" s="62"/>
    </row>
    <row r="49" spans="1:40" ht="21" customHeight="1" x14ac:dyDescent="0.45">
      <c r="A49" s="68" t="s">
        <v>214</v>
      </c>
      <c r="B49" s="59"/>
      <c r="C49" s="63"/>
      <c r="D49" s="63"/>
      <c r="E49" s="63"/>
      <c r="F49" s="63"/>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3"/>
      <c r="AM49" s="63"/>
      <c r="AN49" s="62"/>
    </row>
    <row r="50" spans="1:40" ht="24.9" customHeight="1" x14ac:dyDescent="0.45">
      <c r="A50" s="62"/>
      <c r="B50" s="67"/>
      <c r="C50" s="309" t="str">
        <f>IF(VLOOKUP($AK$1,選択肢!$A$1:$J$31,C55,FALSE)=0,"-",VLOOKUP($AK$1,選択肢!$A$1:$J$31,C55,FALSE))</f>
        <v>管理者</v>
      </c>
      <c r="D50" s="310"/>
      <c r="E50" s="316" t="str">
        <f>IF(VLOOKUP($AK$1,選択肢!$A$1:$J$31,E55,FALSE)=0,"-",VLOOKUP($AK$1,選択肢!$A$1:$J$31,E55,FALSE))</f>
        <v>サービス提供責任者</v>
      </c>
      <c r="F50" s="316"/>
      <c r="G50" s="316"/>
      <c r="H50" s="316"/>
      <c r="I50" s="309" t="str">
        <f>IF(VLOOKUP($AK$1,選択肢!$A$1:$J$31,I55,FALSE)=0,"-",VLOOKUP($AK$1,選択肢!$A$1:$J$31,I55,FALSE))</f>
        <v>従業者</v>
      </c>
      <c r="J50" s="310"/>
      <c r="K50" s="310"/>
      <c r="L50" s="310"/>
      <c r="M50" s="310"/>
      <c r="N50" s="317"/>
      <c r="O50" s="311"/>
      <c r="P50" s="311"/>
      <c r="Q50" s="311"/>
      <c r="R50" s="311"/>
      <c r="S50" s="311"/>
      <c r="T50" s="311"/>
      <c r="U50" s="311"/>
      <c r="V50" s="311"/>
      <c r="W50" s="311"/>
      <c r="X50" s="311"/>
      <c r="Y50" s="311"/>
      <c r="Z50" s="311"/>
      <c r="AA50" s="311"/>
      <c r="AB50" s="311"/>
      <c r="AC50" s="311"/>
      <c r="AD50" s="311"/>
      <c r="AE50" s="311"/>
      <c r="AF50" s="311"/>
      <c r="AG50" s="311"/>
      <c r="AH50" s="311"/>
      <c r="AI50" s="311"/>
      <c r="AJ50" s="311"/>
      <c r="AK50" s="311"/>
      <c r="AL50" s="311"/>
      <c r="AM50" s="311"/>
      <c r="AN50" s="62"/>
    </row>
    <row r="51" spans="1:40" ht="18" customHeight="1" x14ac:dyDescent="0.45">
      <c r="A51" s="62"/>
      <c r="B51" s="67"/>
      <c r="C51" s="102" t="s">
        <v>56</v>
      </c>
      <c r="D51" s="102" t="s">
        <v>57</v>
      </c>
      <c r="E51" s="101" t="s">
        <v>56</v>
      </c>
      <c r="F51" s="315" t="s">
        <v>57</v>
      </c>
      <c r="G51" s="315"/>
      <c r="H51" s="315"/>
      <c r="I51" s="312" t="s">
        <v>56</v>
      </c>
      <c r="J51" s="313"/>
      <c r="K51" s="314"/>
      <c r="L51" s="312" t="s">
        <v>57</v>
      </c>
      <c r="M51" s="313"/>
      <c r="N51" s="314"/>
      <c r="O51" s="308"/>
      <c r="P51" s="308"/>
      <c r="Q51" s="308"/>
      <c r="R51" s="308"/>
      <c r="S51" s="308"/>
      <c r="T51" s="308"/>
      <c r="U51" s="308"/>
      <c r="V51" s="308"/>
      <c r="W51" s="308"/>
      <c r="X51" s="308"/>
      <c r="Y51" s="308"/>
      <c r="Z51" s="308"/>
      <c r="AA51" s="308"/>
      <c r="AB51" s="308"/>
      <c r="AC51" s="308"/>
      <c r="AD51" s="308"/>
      <c r="AE51" s="308"/>
      <c r="AF51" s="308"/>
      <c r="AG51" s="308"/>
      <c r="AH51" s="308"/>
      <c r="AI51" s="308"/>
      <c r="AJ51" s="308"/>
      <c r="AK51" s="308"/>
      <c r="AL51" s="130"/>
      <c r="AM51" s="130"/>
      <c r="AN51" s="62"/>
    </row>
    <row r="52" spans="1:40" ht="18" customHeight="1" x14ac:dyDescent="0.45">
      <c r="A52" s="62"/>
      <c r="B52" s="75" t="s">
        <v>108</v>
      </c>
      <c r="C52" s="101">
        <f>COUNTIFS($B$11:$B$30,C$50,$C$11:$C$30,"A",$E$11:$E$30,"*")</f>
        <v>1</v>
      </c>
      <c r="D52" s="101">
        <f>COUNTIFS($B$11:$B$30,C$50,$C$11:$C$30,"B",$E$11:$E$30,"*")</f>
        <v>0</v>
      </c>
      <c r="E52" s="101">
        <f>COUNTIFS($B$11:$B$30,E$50,$C$11:$C$30,"A",$E$11:$E$30,"*")</f>
        <v>0</v>
      </c>
      <c r="F52" s="312">
        <f>COUNTIFS($B$11:$B$30,E$50,$C$11:$C$30,"B",$E$11:$E$30,"*")</f>
        <v>1</v>
      </c>
      <c r="G52" s="313"/>
      <c r="H52" s="314"/>
      <c r="I52" s="312">
        <f>COUNTIFS($B$11:$B$30,I$50,$C$11:$C$30,"A",$E$11:$E$30,"*")</f>
        <v>0</v>
      </c>
      <c r="J52" s="313"/>
      <c r="K52" s="314"/>
      <c r="L52" s="312">
        <f>COUNTIFS($B$11:$B$30,I$50,$C$11:$C$30,"B",$E$11:$E$30,"*")</f>
        <v>0</v>
      </c>
      <c r="M52" s="313"/>
      <c r="N52" s="314"/>
      <c r="O52" s="308"/>
      <c r="P52" s="308"/>
      <c r="Q52" s="308"/>
      <c r="R52" s="308"/>
      <c r="S52" s="308"/>
      <c r="T52" s="308"/>
      <c r="U52" s="308"/>
      <c r="V52" s="308"/>
      <c r="W52" s="308"/>
      <c r="X52" s="308"/>
      <c r="Y52" s="308"/>
      <c r="Z52" s="308"/>
      <c r="AA52" s="308"/>
      <c r="AB52" s="308"/>
      <c r="AC52" s="308"/>
      <c r="AD52" s="308"/>
      <c r="AE52" s="308"/>
      <c r="AF52" s="308"/>
      <c r="AG52" s="308"/>
      <c r="AH52" s="308"/>
      <c r="AI52" s="308"/>
      <c r="AJ52" s="308"/>
      <c r="AK52" s="308"/>
      <c r="AL52" s="130"/>
      <c r="AM52" s="130"/>
      <c r="AN52" s="62"/>
    </row>
    <row r="53" spans="1:40" ht="18" customHeight="1" x14ac:dyDescent="0.45">
      <c r="A53" s="62"/>
      <c r="B53" s="82" t="s">
        <v>109</v>
      </c>
      <c r="C53" s="113"/>
      <c r="D53" s="113"/>
      <c r="E53" s="101">
        <f>COUNTIFS($B$11:$B$30,E$50,$C$11:$C$30,"C",$E$11:$E$30,"*")</f>
        <v>1</v>
      </c>
      <c r="F53" s="312">
        <f>COUNTIFS($B$11:$B$30,E$50,$C$11:$C$30,"D",$E$11:$E$30,"*")</f>
        <v>0</v>
      </c>
      <c r="G53" s="313"/>
      <c r="H53" s="314"/>
      <c r="I53" s="312">
        <f>COUNTIFS($B$11:$B$30,I$50,$C$11:$C$30,"C",$E$11:$E$30,"*")</f>
        <v>2</v>
      </c>
      <c r="J53" s="313"/>
      <c r="K53" s="314"/>
      <c r="L53" s="312">
        <f>COUNTIFS($B$11:$B$30,I$50,$C$11:$C$30,"D",$E$11:$E$30,"*")</f>
        <v>5</v>
      </c>
      <c r="M53" s="313"/>
      <c r="N53" s="314"/>
      <c r="O53" s="308"/>
      <c r="P53" s="308"/>
      <c r="Q53" s="308"/>
      <c r="R53" s="308"/>
      <c r="S53" s="308"/>
      <c r="T53" s="308"/>
      <c r="U53" s="308"/>
      <c r="V53" s="308"/>
      <c r="W53" s="308"/>
      <c r="X53" s="308"/>
      <c r="Y53" s="308"/>
      <c r="Z53" s="308"/>
      <c r="AA53" s="308"/>
      <c r="AB53" s="308"/>
      <c r="AC53" s="308"/>
      <c r="AD53" s="308"/>
      <c r="AE53" s="308"/>
      <c r="AF53" s="308"/>
      <c r="AG53" s="308"/>
      <c r="AH53" s="308"/>
      <c r="AI53" s="308"/>
      <c r="AJ53" s="308"/>
      <c r="AK53" s="308"/>
      <c r="AL53" s="130"/>
      <c r="AM53" s="130"/>
      <c r="AN53" s="62"/>
    </row>
    <row r="54" spans="1:40" ht="18" customHeight="1" x14ac:dyDescent="0.45">
      <c r="A54" s="62"/>
      <c r="B54" s="82" t="s">
        <v>201</v>
      </c>
      <c r="C54" s="318"/>
      <c r="D54" s="319"/>
      <c r="E54" s="312">
        <f>IF($AK$3="４週",SUMIFS($AK$11:$AK$30,$B$11:$B$30,E50)/4/$AH$5,IF($AK$3="歴月",SUMIFS($AK$11:$AK$30,$B$11:$B$30,E50)/$AL$5,"記載する期間を選択してください"))</f>
        <v>1.075</v>
      </c>
      <c r="F54" s="313"/>
      <c r="G54" s="313"/>
      <c r="H54" s="314"/>
      <c r="I54" s="312">
        <f>IF($AK$3="４週",SUMIFS($AK$11:$AK$30,$B$11:$B$30,I50)/4/$AH$5,IF($AK$3="歴月",SUMIFS($AK$11:$AK$30,$B$11:$B$30,I50)/$AL$5,"記載する期間を選択してください"))</f>
        <v>3.0812499999999998</v>
      </c>
      <c r="J54" s="313"/>
      <c r="K54" s="313"/>
      <c r="L54" s="313"/>
      <c r="M54" s="313"/>
      <c r="N54" s="314"/>
      <c r="O54" s="308"/>
      <c r="P54" s="308"/>
      <c r="Q54" s="308"/>
      <c r="R54" s="308"/>
      <c r="S54" s="308"/>
      <c r="T54" s="308"/>
      <c r="U54" s="308"/>
      <c r="V54" s="308"/>
      <c r="W54" s="308"/>
      <c r="X54" s="308"/>
      <c r="Y54" s="308"/>
      <c r="Z54" s="308"/>
      <c r="AA54" s="308"/>
      <c r="AB54" s="308"/>
      <c r="AC54" s="308"/>
      <c r="AD54" s="308"/>
      <c r="AE54" s="308"/>
      <c r="AF54" s="308"/>
      <c r="AG54" s="308"/>
      <c r="AH54" s="308"/>
      <c r="AI54" s="308"/>
      <c r="AJ54" s="308"/>
      <c r="AK54" s="308"/>
      <c r="AL54" s="308"/>
      <c r="AM54" s="308"/>
      <c r="AN54" s="62"/>
    </row>
    <row r="55" spans="1:40" ht="5.0999999999999996" customHeight="1" x14ac:dyDescent="0.45">
      <c r="A55" s="62"/>
      <c r="B55" s="59"/>
      <c r="C55" s="78">
        <v>2</v>
      </c>
      <c r="D55" s="78"/>
      <c r="E55" s="78">
        <v>3</v>
      </c>
      <c r="F55" s="78"/>
      <c r="G55" s="78"/>
      <c r="H55" s="78"/>
      <c r="I55" s="78">
        <v>4</v>
      </c>
      <c r="J55" s="78"/>
      <c r="K55" s="78"/>
      <c r="L55" s="78"/>
      <c r="M55" s="78"/>
      <c r="N55" s="78"/>
      <c r="O55" s="78">
        <v>5</v>
      </c>
      <c r="P55" s="78"/>
      <c r="Q55" s="78"/>
      <c r="R55" s="78"/>
      <c r="S55" s="78"/>
      <c r="T55" s="78"/>
      <c r="U55" s="78">
        <v>6</v>
      </c>
      <c r="V55" s="78"/>
      <c r="W55" s="78"/>
      <c r="X55" s="78"/>
      <c r="Y55" s="78"/>
      <c r="Z55" s="78"/>
      <c r="AA55" s="78">
        <v>7</v>
      </c>
      <c r="AB55" s="78"/>
      <c r="AC55" s="78"/>
      <c r="AD55" s="78"/>
      <c r="AE55" s="78"/>
      <c r="AF55" s="78"/>
      <c r="AG55" s="78">
        <v>8</v>
      </c>
      <c r="AH55" s="78"/>
      <c r="AI55" s="78"/>
      <c r="AJ55" s="78"/>
      <c r="AK55" s="78"/>
      <c r="AL55" s="78">
        <v>9</v>
      </c>
      <c r="AM55" s="100"/>
      <c r="AN55" s="62"/>
    </row>
    <row r="56" spans="1:40" ht="15" customHeight="1" x14ac:dyDescent="0.45">
      <c r="A56" s="60" t="s">
        <v>166</v>
      </c>
      <c r="B56" s="91"/>
      <c r="C56" s="92"/>
      <c r="D56" s="92"/>
      <c r="E56" s="92"/>
      <c r="F56" s="93"/>
      <c r="G56" s="92"/>
      <c r="H56" s="78"/>
      <c r="I56" s="78"/>
      <c r="J56" s="78"/>
      <c r="K56" s="78"/>
      <c r="L56" s="78"/>
      <c r="M56" s="78"/>
      <c r="N56" s="78"/>
      <c r="O56" s="78"/>
      <c r="P56" s="78"/>
      <c r="Q56" s="78"/>
      <c r="R56" s="78">
        <v>6</v>
      </c>
      <c r="S56" s="78"/>
      <c r="T56" s="78"/>
      <c r="U56" s="78"/>
      <c r="V56" s="78"/>
      <c r="W56" s="78"/>
      <c r="X56" s="78">
        <v>7</v>
      </c>
      <c r="Y56" s="78"/>
      <c r="Z56" s="78"/>
      <c r="AA56" s="78"/>
      <c r="AB56" s="78"/>
      <c r="AC56" s="78"/>
      <c r="AD56" s="78">
        <v>8</v>
      </c>
      <c r="AE56" s="78"/>
      <c r="AF56" s="78"/>
      <c r="AG56" s="79"/>
      <c r="AH56" s="79"/>
      <c r="AI56" s="79"/>
      <c r="AJ56" s="79">
        <v>9</v>
      </c>
      <c r="AK56" s="77"/>
      <c r="AL56" s="77"/>
      <c r="AM56" s="62"/>
    </row>
    <row r="57" spans="1:40" s="60" customFormat="1" ht="15" customHeight="1" x14ac:dyDescent="0.45">
      <c r="A57" s="60" t="s">
        <v>167</v>
      </c>
      <c r="B57" s="86"/>
      <c r="C57" s="86"/>
      <c r="D57" s="86"/>
      <c r="E57" s="86"/>
      <c r="F57" s="86"/>
      <c r="G57" s="86"/>
      <c r="H57" s="68"/>
      <c r="I57" s="68"/>
      <c r="J57" s="68"/>
      <c r="K57" s="68"/>
      <c r="L57" s="68"/>
      <c r="M57" s="68"/>
    </row>
    <row r="58" spans="1:40" s="60" customFormat="1" ht="15" customHeight="1" x14ac:dyDescent="0.45">
      <c r="A58" s="60" t="s">
        <v>217</v>
      </c>
      <c r="B58" s="86"/>
      <c r="C58" s="86"/>
      <c r="D58" s="86"/>
      <c r="E58" s="86"/>
      <c r="F58" s="86"/>
      <c r="G58" s="86"/>
      <c r="H58" s="68"/>
      <c r="I58" s="68"/>
      <c r="J58" s="68"/>
      <c r="K58" s="68"/>
      <c r="L58" s="68"/>
      <c r="M58" s="68"/>
    </row>
    <row r="59" spans="1:40" s="60" customFormat="1" ht="15" customHeight="1" x14ac:dyDescent="0.45">
      <c r="A59" s="60" t="s">
        <v>168</v>
      </c>
      <c r="B59" s="86"/>
      <c r="C59" s="86"/>
      <c r="D59" s="86"/>
      <c r="E59" s="86"/>
      <c r="F59" s="86"/>
      <c r="G59" s="86"/>
      <c r="H59" s="68"/>
      <c r="I59" s="68"/>
      <c r="J59" s="68"/>
      <c r="K59" s="68"/>
      <c r="L59" s="68"/>
      <c r="M59" s="68"/>
    </row>
    <row r="60" spans="1:40" s="60" customFormat="1" ht="15" customHeight="1" x14ac:dyDescent="0.45">
      <c r="A60" s="60" t="s">
        <v>169</v>
      </c>
      <c r="B60" s="86"/>
      <c r="C60" s="86"/>
      <c r="D60" s="86"/>
      <c r="E60" s="86"/>
      <c r="F60" s="86"/>
      <c r="G60" s="86"/>
      <c r="H60" s="68"/>
      <c r="I60" s="68"/>
      <c r="J60" s="68"/>
      <c r="K60" s="68"/>
      <c r="L60" s="68"/>
      <c r="M60" s="68"/>
    </row>
    <row r="61" spans="1:40" ht="15" customHeight="1" x14ac:dyDescent="0.45">
      <c r="A61" s="60" t="s">
        <v>170</v>
      </c>
      <c r="B61" s="94"/>
      <c r="C61" s="60"/>
      <c r="D61" s="60"/>
      <c r="E61" s="60"/>
      <c r="F61" s="60"/>
      <c r="G61" s="60"/>
    </row>
    <row r="62" spans="1:40" ht="15" customHeight="1" x14ac:dyDescent="0.45">
      <c r="A62" s="60" t="s">
        <v>171</v>
      </c>
      <c r="B62" s="94"/>
      <c r="C62" s="60"/>
      <c r="D62" s="60"/>
      <c r="E62" s="60"/>
      <c r="F62" s="60"/>
      <c r="G62" s="60"/>
    </row>
    <row r="63" spans="1:40" ht="15" customHeight="1" x14ac:dyDescent="0.45">
      <c r="A63" s="60"/>
      <c r="B63" s="75" t="s">
        <v>172</v>
      </c>
      <c r="C63" s="267" t="s">
        <v>173</v>
      </c>
      <c r="D63" s="267"/>
      <c r="E63" s="267"/>
      <c r="F63" s="60"/>
      <c r="G63" s="60"/>
    </row>
    <row r="64" spans="1:40" ht="15" customHeight="1" x14ac:dyDescent="0.45">
      <c r="A64" s="60"/>
      <c r="B64" s="97" t="s">
        <v>190</v>
      </c>
      <c r="C64" s="280" t="s">
        <v>174</v>
      </c>
      <c r="D64" s="280"/>
      <c r="E64" s="280"/>
      <c r="F64" s="60"/>
      <c r="G64" s="60"/>
    </row>
    <row r="65" spans="1:7" ht="15" customHeight="1" x14ac:dyDescent="0.45">
      <c r="A65" s="60"/>
      <c r="B65" s="97" t="s">
        <v>191</v>
      </c>
      <c r="C65" s="280" t="s">
        <v>175</v>
      </c>
      <c r="D65" s="280"/>
      <c r="E65" s="280"/>
      <c r="F65" s="60"/>
      <c r="G65" s="60"/>
    </row>
    <row r="66" spans="1:7" ht="15" customHeight="1" x14ac:dyDescent="0.45">
      <c r="A66" s="60"/>
      <c r="B66" s="97" t="s">
        <v>192</v>
      </c>
      <c r="C66" s="280" t="s">
        <v>176</v>
      </c>
      <c r="D66" s="280"/>
      <c r="E66" s="280"/>
      <c r="F66" s="60"/>
      <c r="G66" s="60"/>
    </row>
    <row r="67" spans="1:7" ht="15" customHeight="1" x14ac:dyDescent="0.45">
      <c r="A67" s="60"/>
      <c r="B67" s="97" t="s">
        <v>193</v>
      </c>
      <c r="C67" s="280" t="s">
        <v>177</v>
      </c>
      <c r="D67" s="280"/>
      <c r="E67" s="280"/>
      <c r="F67" s="60"/>
      <c r="G67" s="60"/>
    </row>
    <row r="68" spans="1:7" ht="15" customHeight="1" x14ac:dyDescent="0.45">
      <c r="A68" s="60"/>
      <c r="B68" s="60" t="s">
        <v>178</v>
      </c>
      <c r="C68" s="60"/>
      <c r="D68" s="60"/>
      <c r="E68" s="60"/>
      <c r="F68" s="60"/>
      <c r="G68" s="60"/>
    </row>
    <row r="69" spans="1:7" ht="15" customHeight="1" x14ac:dyDescent="0.45">
      <c r="A69" s="60"/>
      <c r="B69" s="60" t="s">
        <v>195</v>
      </c>
      <c r="C69" s="60"/>
      <c r="D69" s="60"/>
      <c r="E69" s="60"/>
      <c r="F69" s="60"/>
      <c r="G69" s="60"/>
    </row>
    <row r="70" spans="1:7" ht="15" customHeight="1" x14ac:dyDescent="0.45">
      <c r="A70" s="60"/>
      <c r="B70" s="60" t="s">
        <v>179</v>
      </c>
      <c r="C70" s="60"/>
      <c r="D70" s="60"/>
      <c r="E70" s="60"/>
      <c r="F70" s="60"/>
      <c r="G70" s="60"/>
    </row>
    <row r="71" spans="1:7" ht="15" customHeight="1" x14ac:dyDescent="0.45">
      <c r="A71" s="60" t="s">
        <v>180</v>
      </c>
      <c r="B71" s="94"/>
      <c r="C71" s="60"/>
      <c r="D71" s="60"/>
      <c r="E71" s="60"/>
      <c r="F71" s="60"/>
      <c r="G71" s="60"/>
    </row>
    <row r="72" spans="1:7" ht="15" customHeight="1" x14ac:dyDescent="0.45">
      <c r="A72" s="60" t="s">
        <v>181</v>
      </c>
      <c r="B72" s="94"/>
      <c r="C72" s="60"/>
      <c r="D72" s="60"/>
      <c r="E72" s="60"/>
      <c r="F72" s="60"/>
      <c r="G72" s="60"/>
    </row>
    <row r="73" spans="1:7" ht="15" customHeight="1" x14ac:dyDescent="0.45">
      <c r="A73" s="60" t="s">
        <v>196</v>
      </c>
      <c r="B73" s="94"/>
      <c r="C73" s="60"/>
      <c r="D73" s="60"/>
      <c r="E73" s="60"/>
      <c r="F73" s="60"/>
      <c r="G73" s="60"/>
    </row>
    <row r="74" spans="1:7" ht="15" customHeight="1" x14ac:dyDescent="0.45">
      <c r="A74" s="60" t="s">
        <v>182</v>
      </c>
      <c r="B74" s="94"/>
      <c r="C74" s="60"/>
      <c r="D74" s="60"/>
      <c r="E74" s="60"/>
      <c r="F74" s="60"/>
      <c r="G74" s="60"/>
    </row>
    <row r="75" spans="1:7" ht="15" customHeight="1" x14ac:dyDescent="0.45">
      <c r="A75" s="60" t="s">
        <v>315</v>
      </c>
      <c r="B75" s="94"/>
      <c r="C75" s="60"/>
      <c r="D75" s="60"/>
      <c r="E75" s="60"/>
      <c r="F75" s="60"/>
      <c r="G75" s="60"/>
    </row>
    <row r="76" spans="1:7" ht="15" customHeight="1" x14ac:dyDescent="0.45">
      <c r="A76" s="60" t="s">
        <v>183</v>
      </c>
      <c r="B76" s="94"/>
      <c r="C76" s="60"/>
      <c r="D76" s="60"/>
      <c r="E76" s="60"/>
      <c r="F76" s="60"/>
      <c r="G76" s="60"/>
    </row>
    <row r="77" spans="1:7" ht="15" customHeight="1" x14ac:dyDescent="0.45">
      <c r="A77" s="60" t="s">
        <v>184</v>
      </c>
      <c r="B77" s="94"/>
      <c r="C77" s="60"/>
      <c r="D77" s="60"/>
      <c r="E77" s="60"/>
      <c r="F77" s="60"/>
      <c r="G77" s="60"/>
    </row>
    <row r="78" spans="1:7" ht="15" customHeight="1" x14ac:dyDescent="0.45">
      <c r="A78" s="60" t="s">
        <v>185</v>
      </c>
      <c r="B78" s="94"/>
      <c r="C78" s="60"/>
      <c r="D78" s="60"/>
      <c r="E78" s="60"/>
      <c r="F78" s="60"/>
      <c r="G78" s="60"/>
    </row>
    <row r="79" spans="1:7" ht="15" customHeight="1" x14ac:dyDescent="0.45">
      <c r="A79" s="60" t="s">
        <v>186</v>
      </c>
      <c r="B79" s="94"/>
      <c r="C79" s="60"/>
      <c r="D79" s="60"/>
      <c r="E79" s="60"/>
      <c r="F79" s="60"/>
      <c r="G79" s="60"/>
    </row>
    <row r="80" spans="1:7" ht="15" customHeight="1" x14ac:dyDescent="0.45">
      <c r="A80" s="60" t="s">
        <v>187</v>
      </c>
      <c r="B80" s="94"/>
      <c r="C80" s="60"/>
      <c r="D80" s="60"/>
      <c r="E80" s="60"/>
      <c r="F80" s="60"/>
      <c r="G80" s="60"/>
    </row>
    <row r="81" spans="1:7" ht="15" customHeight="1" x14ac:dyDescent="0.45">
      <c r="A81" s="60" t="s">
        <v>188</v>
      </c>
      <c r="B81" s="94"/>
      <c r="C81" s="60"/>
      <c r="D81" s="60"/>
      <c r="E81" s="60"/>
      <c r="F81" s="60"/>
      <c r="G81" s="60"/>
    </row>
    <row r="82" spans="1:7" ht="15" customHeight="1" x14ac:dyDescent="0.45">
      <c r="A82" s="60" t="s">
        <v>189</v>
      </c>
      <c r="B82" s="94"/>
      <c r="C82" s="60"/>
      <c r="D82" s="60"/>
      <c r="E82" s="60"/>
      <c r="F82" s="60"/>
      <c r="G82" s="60"/>
    </row>
    <row r="83" spans="1:7" ht="15" customHeight="1" x14ac:dyDescent="0.45">
      <c r="A83" s="60" t="s">
        <v>194</v>
      </c>
      <c r="B83" s="94"/>
      <c r="C83" s="60"/>
      <c r="D83" s="60"/>
      <c r="E83" s="60"/>
      <c r="F83" s="60"/>
      <c r="G83" s="60"/>
    </row>
  </sheetData>
  <mergeCells count="133">
    <mergeCell ref="C67:E67"/>
    <mergeCell ref="AG54:AK54"/>
    <mergeCell ref="AL54:AM54"/>
    <mergeCell ref="C63:E63"/>
    <mergeCell ref="C64:E64"/>
    <mergeCell ref="C65:E65"/>
    <mergeCell ref="C66:E66"/>
    <mergeCell ref="C54:D54"/>
    <mergeCell ref="E54:H54"/>
    <mergeCell ref="I54:N54"/>
    <mergeCell ref="O54:T54"/>
    <mergeCell ref="U54:Z54"/>
    <mergeCell ref="AA54:AF54"/>
    <mergeCell ref="AM39:AN39"/>
    <mergeCell ref="AL50:AM50"/>
    <mergeCell ref="AJ52:AK52"/>
    <mergeCell ref="F52:H52"/>
    <mergeCell ref="I52:K52"/>
    <mergeCell ref="L52:N52"/>
    <mergeCell ref="O52:Q52"/>
    <mergeCell ref="R52:T52"/>
    <mergeCell ref="U52:W52"/>
    <mergeCell ref="AA50:AF50"/>
    <mergeCell ref="AG50:AK50"/>
    <mergeCell ref="AD51:AF51"/>
    <mergeCell ref="AG51:AI51"/>
    <mergeCell ref="AJ51:AK51"/>
    <mergeCell ref="F51:H51"/>
    <mergeCell ref="I51:K51"/>
    <mergeCell ref="L51:N51"/>
    <mergeCell ref="O51:Q51"/>
    <mergeCell ref="R51:T51"/>
    <mergeCell ref="U51:W51"/>
    <mergeCell ref="X51:Z51"/>
    <mergeCell ref="E50:H50"/>
    <mergeCell ref="I50:N50"/>
    <mergeCell ref="O50:T50"/>
    <mergeCell ref="AH39:AL39"/>
    <mergeCell ref="M39:AG39"/>
    <mergeCell ref="AM40:AN42"/>
    <mergeCell ref="A41:C41"/>
    <mergeCell ref="F41:H41"/>
    <mergeCell ref="AD53:AF53"/>
    <mergeCell ref="AG53:AI53"/>
    <mergeCell ref="AJ53:AK53"/>
    <mergeCell ref="X52:Z52"/>
    <mergeCell ref="AA52:AC52"/>
    <mergeCell ref="AD52:AF52"/>
    <mergeCell ref="AG52:AI52"/>
    <mergeCell ref="X53:Z53"/>
    <mergeCell ref="C50:D50"/>
    <mergeCell ref="U50:Z50"/>
    <mergeCell ref="AA51:AC51"/>
    <mergeCell ref="F53:H53"/>
    <mergeCell ref="I53:K53"/>
    <mergeCell ref="L53:N53"/>
    <mergeCell ref="O53:Q53"/>
    <mergeCell ref="R53:T53"/>
    <mergeCell ref="U53:W53"/>
    <mergeCell ref="AA53:AC53"/>
    <mergeCell ref="I44:K44"/>
    <mergeCell ref="A42:C42"/>
    <mergeCell ref="F42:H42"/>
    <mergeCell ref="I42:K42"/>
    <mergeCell ref="I41:K41"/>
    <mergeCell ref="A39:C39"/>
    <mergeCell ref="F39:H39"/>
    <mergeCell ref="I39:K39"/>
    <mergeCell ref="A40:C40"/>
    <mergeCell ref="F40:H40"/>
    <mergeCell ref="I40:K40"/>
    <mergeCell ref="AM29:AN29"/>
    <mergeCell ref="AM30:AN30"/>
    <mergeCell ref="A31:E31"/>
    <mergeCell ref="AM31:AN32"/>
    <mergeCell ref="A32:E32"/>
    <mergeCell ref="AM23:AN23"/>
    <mergeCell ref="AM24:AN24"/>
    <mergeCell ref="AM25:AN25"/>
    <mergeCell ref="AM26:AN26"/>
    <mergeCell ref="AM27:AN27"/>
    <mergeCell ref="AM11:AN11"/>
    <mergeCell ref="AM12:AN12"/>
    <mergeCell ref="AM13:AN13"/>
    <mergeCell ref="AM14:AN14"/>
    <mergeCell ref="AM15:AN15"/>
    <mergeCell ref="AM16:AN16"/>
    <mergeCell ref="AM28:AN28"/>
    <mergeCell ref="AM17:AN17"/>
    <mergeCell ref="AM18:AN18"/>
    <mergeCell ref="AM19:AN19"/>
    <mergeCell ref="AM20:AN20"/>
    <mergeCell ref="AM21:AN21"/>
    <mergeCell ref="AM22:AN22"/>
    <mergeCell ref="A7:A10"/>
    <mergeCell ref="B7:B10"/>
    <mergeCell ref="C7:C10"/>
    <mergeCell ref="D7:D10"/>
    <mergeCell ref="E7:E10"/>
    <mergeCell ref="F7:AJ7"/>
    <mergeCell ref="F8:L8"/>
    <mergeCell ref="T8:Z8"/>
    <mergeCell ref="AA8:AG8"/>
    <mergeCell ref="AH8:AJ8"/>
    <mergeCell ref="AK3:AN3"/>
    <mergeCell ref="AK4:AN4"/>
    <mergeCell ref="AH5:AJ5"/>
    <mergeCell ref="AK7:AK10"/>
    <mergeCell ref="AK1:AN1"/>
    <mergeCell ref="M2:P2"/>
    <mergeCell ref="Q2:R2"/>
    <mergeCell ref="S2:T2"/>
    <mergeCell ref="U2:V2"/>
    <mergeCell ref="AK2:AN2"/>
    <mergeCell ref="AL7:AL10"/>
    <mergeCell ref="AM7:AN10"/>
    <mergeCell ref="M8:S8"/>
    <mergeCell ref="M47:AN47"/>
    <mergeCell ref="AM43:AN43"/>
    <mergeCell ref="AH43:AL43"/>
    <mergeCell ref="AH40:AI40"/>
    <mergeCell ref="AK40:AL40"/>
    <mergeCell ref="AK41:AL41"/>
    <mergeCell ref="AH41:AI41"/>
    <mergeCell ref="AK42:AL42"/>
    <mergeCell ref="AH42:AI42"/>
    <mergeCell ref="Q40:AG40"/>
    <mergeCell ref="Q41:AG41"/>
    <mergeCell ref="Q42:AG42"/>
    <mergeCell ref="N40:P42"/>
    <mergeCell ref="N43:AG43"/>
    <mergeCell ref="M40:M42"/>
    <mergeCell ref="X44:Y44"/>
  </mergeCells>
  <phoneticPr fontId="3"/>
  <dataValidations disablePrompts="1" count="7">
    <dataValidation type="list" allowBlank="1" showInputMessage="1" showErrorMessage="1" sqref="B12:B30" xr:uid="{00000000-0002-0000-0200-000000000000}">
      <formula1>INDIRECT($AK$1)</formula1>
    </dataValidation>
    <dataValidation type="list" allowBlank="1" showInputMessage="1" showErrorMessage="1" sqref="AK3:AN3" xr:uid="{00000000-0002-0000-0200-000001000000}">
      <formula1>"４週,歴月"</formula1>
    </dataValidation>
    <dataValidation type="list" allowBlank="1" showInputMessage="1" showErrorMessage="1" sqref="AK4:AN4" xr:uid="{00000000-0002-0000-0200-000002000000}">
      <formula1>"予定,実績"</formula1>
    </dataValidation>
    <dataValidation type="whole" operator="greaterThanOrEqual" allowBlank="1" showInputMessage="1" showErrorMessage="1" sqref="D40:F41" xr:uid="{00000000-0002-0000-0200-000003000000}">
      <formula1>0</formula1>
    </dataValidation>
    <dataValidation operator="greaterThanOrEqual" allowBlank="1" showInputMessage="1" showErrorMessage="1" sqref="X38 I47:I48 U38 I34:I37 L34:L36 L47:L48" xr:uid="{00000000-0002-0000-0200-000004000000}"/>
    <dataValidation type="list" allowBlank="1" showInputMessage="1" showErrorMessage="1" sqref="C11:C30" xr:uid="{00000000-0002-0000-0200-000005000000}">
      <formula1>"A,B,C,D"</formula1>
    </dataValidation>
    <dataValidation type="list" allowBlank="1" showInputMessage="1" showErrorMessage="1" sqref="M40:M43 X44:Y44" xr:uid="{C336570D-973D-494C-9519-37267EA55981}">
      <formula1>"○"</formula1>
    </dataValidation>
  </dataValidations>
  <printOptions horizontalCentered="1" verticalCentered="1"/>
  <pageMargins left="0.19685039370078741" right="0.19685039370078741" top="0.39370078740157483" bottom="0.19685039370078741" header="0.19685039370078741" footer="0.39370078740157483"/>
  <pageSetup paperSize="9" scale="77" fitToWidth="0" fitToHeight="0" orientation="landscape" r:id="rId1"/>
  <headerFooter alignWithMargins="0">
    <oddHeader>&amp;L&amp;"ＭＳ ゴシック,標準"&amp;10（参考様式）</oddHeader>
  </headerFooter>
  <rowBreaks count="1" manualBreakCount="1">
    <brk id="36" max="3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N80"/>
  <sheetViews>
    <sheetView showGridLines="0" view="pageBreakPreview" zoomScaleNormal="100" zoomScaleSheetLayoutView="100" workbookViewId="0">
      <selection activeCell="AM12" sqref="AM12:AN12"/>
    </sheetView>
  </sheetViews>
  <sheetFormatPr defaultColWidth="8.19921875" defaultRowHeight="21" customHeight="1" x14ac:dyDescent="0.45"/>
  <cols>
    <col min="1" max="1" width="2.59765625" style="59" customWidth="1"/>
    <col min="2" max="2" width="15" style="61" customWidth="1"/>
    <col min="3" max="3" width="7.1992187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4.9" customHeight="1" x14ac:dyDescent="0.45">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262" t="s">
        <v>299</v>
      </c>
      <c r="AL1" s="262"/>
      <c r="AM1" s="262"/>
      <c r="AN1" s="262"/>
    </row>
    <row r="2" spans="1:40" ht="18" customHeight="1" x14ac:dyDescent="0.45">
      <c r="A2" s="62"/>
      <c r="B2" s="63"/>
      <c r="C2" s="63"/>
      <c r="D2" s="63"/>
      <c r="E2" s="63"/>
      <c r="F2" s="63"/>
      <c r="G2" s="63"/>
      <c r="H2" s="63"/>
      <c r="I2" s="63"/>
      <c r="J2" s="63"/>
      <c r="K2" s="63"/>
      <c r="L2" s="63"/>
      <c r="M2" s="269">
        <v>2024</v>
      </c>
      <c r="N2" s="269"/>
      <c r="O2" s="269"/>
      <c r="P2" s="269"/>
      <c r="Q2" s="268" t="s">
        <v>150</v>
      </c>
      <c r="R2" s="268"/>
      <c r="S2" s="269">
        <v>5</v>
      </c>
      <c r="T2" s="269"/>
      <c r="U2" s="268" t="s">
        <v>151</v>
      </c>
      <c r="V2" s="268"/>
      <c r="W2" s="63"/>
      <c r="X2" s="63"/>
      <c r="Y2" s="63"/>
      <c r="Z2" s="62"/>
      <c r="AA2" s="62"/>
      <c r="AC2" s="81"/>
      <c r="AD2" s="63"/>
      <c r="AE2" s="63"/>
      <c r="AF2" s="63"/>
      <c r="AG2" s="63"/>
      <c r="AH2" s="63"/>
      <c r="AI2" s="81" t="s">
        <v>156</v>
      </c>
      <c r="AJ2" s="81"/>
      <c r="AK2" s="263"/>
      <c r="AL2" s="263"/>
      <c r="AM2" s="263"/>
      <c r="AN2" s="263"/>
    </row>
    <row r="3" spans="1:40" ht="18" customHeight="1" x14ac:dyDescent="0.45">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264" t="s">
        <v>238</v>
      </c>
      <c r="AL3" s="264"/>
      <c r="AM3" s="264"/>
      <c r="AN3" s="264"/>
    </row>
    <row r="4" spans="1:40" ht="18" customHeight="1" x14ac:dyDescent="0.45">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264"/>
      <c r="AL4" s="264"/>
      <c r="AM4" s="264"/>
      <c r="AN4" s="264"/>
    </row>
    <row r="5" spans="1:40" ht="18" customHeight="1" x14ac:dyDescent="0.45">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01">
        <v>40</v>
      </c>
      <c r="AI5" s="301"/>
      <c r="AJ5" s="301"/>
      <c r="AK5" s="88" t="s">
        <v>157</v>
      </c>
      <c r="AL5" s="99"/>
      <c r="AM5" s="88" t="s">
        <v>158</v>
      </c>
      <c r="AN5" s="62"/>
    </row>
    <row r="6" spans="1:40" ht="9.9" customHeight="1" x14ac:dyDescent="0.45">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5">
      <c r="A7" s="275" t="s">
        <v>153</v>
      </c>
      <c r="B7" s="267" t="s">
        <v>162</v>
      </c>
      <c r="C7" s="272" t="s">
        <v>163</v>
      </c>
      <c r="D7" s="267" t="s">
        <v>164</v>
      </c>
      <c r="E7" s="276" t="s">
        <v>165</v>
      </c>
      <c r="F7" s="271" t="s">
        <v>197</v>
      </c>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65" t="s">
        <v>198</v>
      </c>
      <c r="AL7" s="266" t="s">
        <v>199</v>
      </c>
      <c r="AM7" s="261" t="s">
        <v>200</v>
      </c>
      <c r="AN7" s="261"/>
    </row>
    <row r="8" spans="1:40" ht="15" customHeight="1" x14ac:dyDescent="0.45">
      <c r="A8" s="275"/>
      <c r="B8" s="267"/>
      <c r="C8" s="273"/>
      <c r="D8" s="267"/>
      <c r="E8" s="276"/>
      <c r="F8" s="267" t="s">
        <v>104</v>
      </c>
      <c r="G8" s="267"/>
      <c r="H8" s="267"/>
      <c r="I8" s="267"/>
      <c r="J8" s="267"/>
      <c r="K8" s="267"/>
      <c r="L8" s="267"/>
      <c r="M8" s="267" t="s">
        <v>105</v>
      </c>
      <c r="N8" s="267"/>
      <c r="O8" s="267"/>
      <c r="P8" s="267"/>
      <c r="Q8" s="267"/>
      <c r="R8" s="267"/>
      <c r="S8" s="267"/>
      <c r="T8" s="267" t="s">
        <v>106</v>
      </c>
      <c r="U8" s="267"/>
      <c r="V8" s="267"/>
      <c r="W8" s="267"/>
      <c r="X8" s="267"/>
      <c r="Y8" s="267"/>
      <c r="Z8" s="267"/>
      <c r="AA8" s="267" t="s">
        <v>107</v>
      </c>
      <c r="AB8" s="267"/>
      <c r="AC8" s="267"/>
      <c r="AD8" s="267"/>
      <c r="AE8" s="267"/>
      <c r="AF8" s="267"/>
      <c r="AG8" s="267"/>
      <c r="AH8" s="267" t="s">
        <v>110</v>
      </c>
      <c r="AI8" s="267"/>
      <c r="AJ8" s="267"/>
      <c r="AK8" s="265"/>
      <c r="AL8" s="266"/>
      <c r="AM8" s="261"/>
      <c r="AN8" s="261"/>
    </row>
    <row r="9" spans="1:40" ht="15" customHeight="1" x14ac:dyDescent="0.45">
      <c r="A9" s="275"/>
      <c r="B9" s="267"/>
      <c r="C9" s="273"/>
      <c r="D9" s="267"/>
      <c r="E9" s="276"/>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65"/>
      <c r="AL9" s="266"/>
      <c r="AM9" s="261"/>
      <c r="AN9" s="261"/>
    </row>
    <row r="10" spans="1:40" ht="15" customHeight="1" x14ac:dyDescent="0.45">
      <c r="A10" s="275"/>
      <c r="B10" s="267"/>
      <c r="C10" s="274"/>
      <c r="D10" s="267"/>
      <c r="E10" s="276"/>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65"/>
      <c r="AL10" s="266"/>
      <c r="AM10" s="261"/>
      <c r="AN10" s="261"/>
    </row>
    <row r="11" spans="1:40" ht="18" customHeight="1" x14ac:dyDescent="0.45">
      <c r="A11" s="74">
        <v>1</v>
      </c>
      <c r="B11" s="128" t="s">
        <v>112</v>
      </c>
      <c r="C11" s="83" t="s">
        <v>190</v>
      </c>
      <c r="D11" s="104"/>
      <c r="E11" s="105" t="s">
        <v>190</v>
      </c>
      <c r="F11" s="69">
        <v>8</v>
      </c>
      <c r="G11" s="69">
        <v>8</v>
      </c>
      <c r="H11" s="69"/>
      <c r="I11" s="69">
        <v>8</v>
      </c>
      <c r="J11" s="69">
        <v>8</v>
      </c>
      <c r="K11" s="69">
        <v>8</v>
      </c>
      <c r="L11" s="69"/>
      <c r="M11" s="69">
        <v>8</v>
      </c>
      <c r="N11" s="69">
        <v>8</v>
      </c>
      <c r="O11" s="69"/>
      <c r="P11" s="69">
        <v>8</v>
      </c>
      <c r="Q11" s="69">
        <v>8</v>
      </c>
      <c r="R11" s="69">
        <v>8</v>
      </c>
      <c r="S11" s="69"/>
      <c r="T11" s="69">
        <v>8</v>
      </c>
      <c r="U11" s="69">
        <v>8</v>
      </c>
      <c r="V11" s="69"/>
      <c r="W11" s="69">
        <v>8</v>
      </c>
      <c r="X11" s="69">
        <v>8</v>
      </c>
      <c r="Y11" s="69"/>
      <c r="Z11" s="69">
        <v>8</v>
      </c>
      <c r="AA11" s="69">
        <v>8</v>
      </c>
      <c r="AB11" s="69"/>
      <c r="AC11" s="69">
        <v>8</v>
      </c>
      <c r="AD11" s="69">
        <v>8</v>
      </c>
      <c r="AE11" s="69">
        <v>8</v>
      </c>
      <c r="AF11" s="69"/>
      <c r="AG11" s="69">
        <v>8</v>
      </c>
      <c r="AH11" s="69"/>
      <c r="AI11" s="69"/>
      <c r="AJ11" s="69"/>
      <c r="AK11" s="73"/>
      <c r="AL11" s="129"/>
      <c r="AM11" s="279"/>
      <c r="AN11" s="279"/>
    </row>
    <row r="12" spans="1:40" ht="18" customHeight="1" x14ac:dyDescent="0.45">
      <c r="A12" s="74">
        <v>2</v>
      </c>
      <c r="B12" s="103" t="s">
        <v>113</v>
      </c>
      <c r="C12" s="83" t="s">
        <v>191</v>
      </c>
      <c r="D12" s="104"/>
      <c r="E12" s="105" t="s">
        <v>191</v>
      </c>
      <c r="F12" s="69">
        <v>4</v>
      </c>
      <c r="G12" s="69">
        <v>4</v>
      </c>
      <c r="H12" s="69">
        <v>4</v>
      </c>
      <c r="I12" s="69">
        <v>4</v>
      </c>
      <c r="J12" s="69">
        <v>8</v>
      </c>
      <c r="K12" s="69"/>
      <c r="L12" s="69"/>
      <c r="M12" s="69">
        <v>4</v>
      </c>
      <c r="N12" s="69">
        <v>4</v>
      </c>
      <c r="O12" s="69">
        <v>4</v>
      </c>
      <c r="P12" s="69">
        <v>4</v>
      </c>
      <c r="Q12" s="69">
        <v>8</v>
      </c>
      <c r="R12" s="69"/>
      <c r="S12" s="69"/>
      <c r="T12" s="69">
        <v>4</v>
      </c>
      <c r="U12" s="69">
        <v>4</v>
      </c>
      <c r="V12" s="69">
        <v>4</v>
      </c>
      <c r="W12" s="69">
        <v>4</v>
      </c>
      <c r="X12" s="69">
        <v>8</v>
      </c>
      <c r="Y12" s="69"/>
      <c r="Z12" s="69"/>
      <c r="AA12" s="69">
        <v>4</v>
      </c>
      <c r="AB12" s="69">
        <v>4</v>
      </c>
      <c r="AC12" s="69">
        <v>4</v>
      </c>
      <c r="AD12" s="69">
        <v>4</v>
      </c>
      <c r="AE12" s="69">
        <v>8</v>
      </c>
      <c r="AF12" s="69"/>
      <c r="AG12" s="69"/>
      <c r="AH12" s="69"/>
      <c r="AI12" s="69"/>
      <c r="AJ12" s="69"/>
      <c r="AK12" s="70">
        <f>+SUM(F12:AJ12)</f>
        <v>96</v>
      </c>
      <c r="AL12" s="71">
        <f t="shared" ref="AL12:AL30" si="0">IF($AK$3="４週",AK12/4,AK12/(DAY(EOMONTH($F$9,0))/7))</f>
        <v>24</v>
      </c>
      <c r="AM12" s="279"/>
      <c r="AN12" s="279"/>
    </row>
    <row r="13" spans="1:40" ht="18" customHeight="1" x14ac:dyDescent="0.45">
      <c r="A13" s="74">
        <v>3</v>
      </c>
      <c r="B13" s="103" t="s">
        <v>113</v>
      </c>
      <c r="C13" s="83" t="s">
        <v>192</v>
      </c>
      <c r="D13" s="104"/>
      <c r="E13" s="105" t="s">
        <v>192</v>
      </c>
      <c r="F13" s="69">
        <v>4</v>
      </c>
      <c r="G13" s="69">
        <v>4</v>
      </c>
      <c r="H13" s="69"/>
      <c r="I13" s="69">
        <v>4</v>
      </c>
      <c r="J13" s="69"/>
      <c r="K13" s="69">
        <v>4</v>
      </c>
      <c r="L13" s="69"/>
      <c r="M13" s="69">
        <v>4</v>
      </c>
      <c r="N13" s="69">
        <v>4</v>
      </c>
      <c r="O13" s="69"/>
      <c r="P13" s="69">
        <v>4</v>
      </c>
      <c r="Q13" s="69"/>
      <c r="R13" s="69">
        <v>4</v>
      </c>
      <c r="S13" s="69"/>
      <c r="T13" s="69">
        <v>4</v>
      </c>
      <c r="U13" s="69">
        <v>4</v>
      </c>
      <c r="V13" s="69"/>
      <c r="W13" s="69">
        <v>4</v>
      </c>
      <c r="X13" s="69"/>
      <c r="Y13" s="69">
        <v>4</v>
      </c>
      <c r="Z13" s="69"/>
      <c r="AA13" s="69">
        <v>4</v>
      </c>
      <c r="AB13" s="69">
        <v>4</v>
      </c>
      <c r="AC13" s="69"/>
      <c r="AD13" s="69">
        <v>4</v>
      </c>
      <c r="AE13" s="69"/>
      <c r="AF13" s="69">
        <v>4</v>
      </c>
      <c r="AG13" s="69"/>
      <c r="AH13" s="69"/>
      <c r="AI13" s="69"/>
      <c r="AJ13" s="69"/>
      <c r="AK13" s="70">
        <f>+SUM(F13:AJ13)</f>
        <v>64</v>
      </c>
      <c r="AL13" s="71">
        <f t="shared" si="0"/>
        <v>16</v>
      </c>
      <c r="AM13" s="279"/>
      <c r="AN13" s="279"/>
    </row>
    <row r="14" spans="1:40" ht="18" customHeight="1" x14ac:dyDescent="0.45">
      <c r="A14" s="74">
        <v>4</v>
      </c>
      <c r="B14" s="103" t="s">
        <v>114</v>
      </c>
      <c r="C14" s="83" t="s">
        <v>192</v>
      </c>
      <c r="D14" s="104"/>
      <c r="E14" s="105" t="s">
        <v>193</v>
      </c>
      <c r="F14" s="69">
        <v>4</v>
      </c>
      <c r="G14" s="69">
        <v>4</v>
      </c>
      <c r="H14" s="69"/>
      <c r="I14" s="69">
        <v>4</v>
      </c>
      <c r="J14" s="69">
        <v>4</v>
      </c>
      <c r="K14" s="69"/>
      <c r="L14" s="69">
        <v>4</v>
      </c>
      <c r="M14" s="69">
        <v>4</v>
      </c>
      <c r="N14" s="69">
        <v>4</v>
      </c>
      <c r="O14" s="69"/>
      <c r="P14" s="69">
        <v>4</v>
      </c>
      <c r="Q14" s="69">
        <v>4</v>
      </c>
      <c r="R14" s="69"/>
      <c r="S14" s="69">
        <v>4</v>
      </c>
      <c r="T14" s="69">
        <v>4</v>
      </c>
      <c r="U14" s="69">
        <v>4</v>
      </c>
      <c r="V14" s="69"/>
      <c r="W14" s="69">
        <v>4</v>
      </c>
      <c r="X14" s="69">
        <v>4</v>
      </c>
      <c r="Y14" s="69"/>
      <c r="Z14" s="69">
        <v>4</v>
      </c>
      <c r="AA14" s="69">
        <v>4</v>
      </c>
      <c r="AB14" s="69">
        <v>4</v>
      </c>
      <c r="AC14" s="69"/>
      <c r="AD14" s="69">
        <v>4</v>
      </c>
      <c r="AE14" s="69">
        <v>4</v>
      </c>
      <c r="AF14" s="69"/>
      <c r="AG14" s="69">
        <v>4</v>
      </c>
      <c r="AH14" s="69"/>
      <c r="AI14" s="69"/>
      <c r="AJ14" s="69"/>
      <c r="AK14" s="70">
        <f t="shared" ref="AK14:AK30" si="1">+SUM(F14:AJ14)</f>
        <v>80</v>
      </c>
      <c r="AL14" s="71">
        <f t="shared" si="0"/>
        <v>20</v>
      </c>
      <c r="AM14" s="279"/>
      <c r="AN14" s="279"/>
    </row>
    <row r="15" spans="1:40" ht="18" customHeight="1" x14ac:dyDescent="0.45">
      <c r="A15" s="74">
        <v>5</v>
      </c>
      <c r="B15" s="103" t="s">
        <v>114</v>
      </c>
      <c r="C15" s="83" t="s">
        <v>192</v>
      </c>
      <c r="D15" s="104"/>
      <c r="E15" s="105" t="s">
        <v>239</v>
      </c>
      <c r="F15" s="69">
        <v>4</v>
      </c>
      <c r="G15" s="69">
        <v>4</v>
      </c>
      <c r="H15" s="69">
        <v>4</v>
      </c>
      <c r="I15" s="69"/>
      <c r="J15" s="69"/>
      <c r="K15" s="69">
        <v>4</v>
      </c>
      <c r="L15" s="69">
        <v>4</v>
      </c>
      <c r="M15" s="69">
        <v>4</v>
      </c>
      <c r="N15" s="69">
        <v>4</v>
      </c>
      <c r="O15" s="69">
        <v>4</v>
      </c>
      <c r="P15" s="69"/>
      <c r="Q15" s="69"/>
      <c r="R15" s="69">
        <v>4</v>
      </c>
      <c r="S15" s="69">
        <v>4</v>
      </c>
      <c r="T15" s="69">
        <v>4</v>
      </c>
      <c r="U15" s="69">
        <v>4</v>
      </c>
      <c r="V15" s="69">
        <v>4</v>
      </c>
      <c r="W15" s="69"/>
      <c r="X15" s="69"/>
      <c r="Y15" s="69">
        <v>4</v>
      </c>
      <c r="Z15" s="69">
        <v>4</v>
      </c>
      <c r="AA15" s="69">
        <v>4</v>
      </c>
      <c r="AB15" s="69">
        <v>4</v>
      </c>
      <c r="AC15" s="69">
        <v>4</v>
      </c>
      <c r="AD15" s="69"/>
      <c r="AE15" s="69"/>
      <c r="AF15" s="69">
        <v>4</v>
      </c>
      <c r="AG15" s="69">
        <v>4</v>
      </c>
      <c r="AH15" s="69"/>
      <c r="AI15" s="69"/>
      <c r="AJ15" s="69"/>
      <c r="AK15" s="70">
        <f t="shared" si="1"/>
        <v>80</v>
      </c>
      <c r="AL15" s="71">
        <f t="shared" si="0"/>
        <v>20</v>
      </c>
      <c r="AM15" s="279"/>
      <c r="AN15" s="279"/>
    </row>
    <row r="16" spans="1:40" ht="18" customHeight="1" x14ac:dyDescent="0.45">
      <c r="A16" s="74">
        <v>6</v>
      </c>
      <c r="B16" s="103" t="s">
        <v>114</v>
      </c>
      <c r="C16" s="83" t="s">
        <v>193</v>
      </c>
      <c r="D16" s="104"/>
      <c r="E16" s="105" t="s">
        <v>240</v>
      </c>
      <c r="F16" s="69">
        <v>2</v>
      </c>
      <c r="G16" s="69">
        <v>2</v>
      </c>
      <c r="H16" s="69">
        <v>2</v>
      </c>
      <c r="I16" s="69">
        <v>4</v>
      </c>
      <c r="J16" s="69">
        <v>4</v>
      </c>
      <c r="K16" s="69"/>
      <c r="L16" s="69"/>
      <c r="M16" s="69">
        <v>2</v>
      </c>
      <c r="N16" s="69">
        <v>2</v>
      </c>
      <c r="O16" s="69">
        <v>2</v>
      </c>
      <c r="P16" s="69">
        <v>4</v>
      </c>
      <c r="Q16" s="69">
        <v>4</v>
      </c>
      <c r="R16" s="69"/>
      <c r="S16" s="69"/>
      <c r="T16" s="69">
        <v>2</v>
      </c>
      <c r="U16" s="69">
        <v>2</v>
      </c>
      <c r="V16" s="69">
        <v>2</v>
      </c>
      <c r="W16" s="69">
        <v>4</v>
      </c>
      <c r="X16" s="69">
        <v>4</v>
      </c>
      <c r="Y16" s="69"/>
      <c r="Z16" s="69"/>
      <c r="AA16" s="69">
        <v>2</v>
      </c>
      <c r="AB16" s="69">
        <v>2</v>
      </c>
      <c r="AC16" s="69">
        <v>2</v>
      </c>
      <c r="AD16" s="69">
        <v>4</v>
      </c>
      <c r="AE16" s="69">
        <v>4</v>
      </c>
      <c r="AF16" s="69"/>
      <c r="AG16" s="69"/>
      <c r="AH16" s="69"/>
      <c r="AI16" s="69"/>
      <c r="AJ16" s="69"/>
      <c r="AK16" s="70">
        <f t="shared" si="1"/>
        <v>56</v>
      </c>
      <c r="AL16" s="71">
        <f t="shared" si="0"/>
        <v>14</v>
      </c>
      <c r="AM16" s="279"/>
      <c r="AN16" s="279"/>
    </row>
    <row r="17" spans="1:40" ht="18" customHeight="1" x14ac:dyDescent="0.45">
      <c r="A17" s="74">
        <v>7</v>
      </c>
      <c r="B17" s="103" t="s">
        <v>114</v>
      </c>
      <c r="C17" s="83" t="s">
        <v>193</v>
      </c>
      <c r="D17" s="104"/>
      <c r="E17" s="105" t="s">
        <v>241</v>
      </c>
      <c r="F17" s="69">
        <v>2</v>
      </c>
      <c r="G17" s="69"/>
      <c r="H17" s="69"/>
      <c r="I17" s="69">
        <v>4</v>
      </c>
      <c r="J17" s="69">
        <v>4</v>
      </c>
      <c r="K17" s="69"/>
      <c r="L17" s="69">
        <v>2</v>
      </c>
      <c r="M17" s="69">
        <v>2</v>
      </c>
      <c r="N17" s="69"/>
      <c r="O17" s="69"/>
      <c r="P17" s="69">
        <v>4</v>
      </c>
      <c r="Q17" s="69">
        <v>4</v>
      </c>
      <c r="R17" s="69"/>
      <c r="S17" s="69">
        <v>2</v>
      </c>
      <c r="T17" s="69">
        <v>2</v>
      </c>
      <c r="U17" s="69"/>
      <c r="V17" s="69"/>
      <c r="W17" s="69">
        <v>4</v>
      </c>
      <c r="X17" s="69">
        <v>4</v>
      </c>
      <c r="Y17" s="69"/>
      <c r="Z17" s="69">
        <v>2</v>
      </c>
      <c r="AA17" s="69">
        <v>2</v>
      </c>
      <c r="AB17" s="69"/>
      <c r="AC17" s="69"/>
      <c r="AD17" s="69">
        <v>4</v>
      </c>
      <c r="AE17" s="69">
        <v>4</v>
      </c>
      <c r="AF17" s="69"/>
      <c r="AG17" s="69">
        <v>2</v>
      </c>
      <c r="AH17" s="69"/>
      <c r="AI17" s="69"/>
      <c r="AJ17" s="69"/>
      <c r="AK17" s="70">
        <f t="shared" si="1"/>
        <v>48</v>
      </c>
      <c r="AL17" s="71">
        <f t="shared" si="0"/>
        <v>12</v>
      </c>
      <c r="AM17" s="279"/>
      <c r="AN17" s="279"/>
    </row>
    <row r="18" spans="1:40" ht="18" customHeight="1" x14ac:dyDescent="0.45">
      <c r="A18" s="74">
        <v>8</v>
      </c>
      <c r="B18" s="103" t="s">
        <v>114</v>
      </c>
      <c r="C18" s="83" t="s">
        <v>193</v>
      </c>
      <c r="D18" s="104"/>
      <c r="E18" s="105" t="s">
        <v>242</v>
      </c>
      <c r="F18" s="69">
        <v>3</v>
      </c>
      <c r="G18" s="69">
        <v>3</v>
      </c>
      <c r="H18" s="69">
        <v>3</v>
      </c>
      <c r="I18" s="69"/>
      <c r="J18" s="69"/>
      <c r="K18" s="69">
        <v>4</v>
      </c>
      <c r="L18" s="69"/>
      <c r="M18" s="69">
        <v>3</v>
      </c>
      <c r="N18" s="69">
        <v>3</v>
      </c>
      <c r="O18" s="69">
        <v>3</v>
      </c>
      <c r="P18" s="69"/>
      <c r="Q18" s="69"/>
      <c r="R18" s="69">
        <v>3</v>
      </c>
      <c r="S18" s="69"/>
      <c r="T18" s="69">
        <v>3</v>
      </c>
      <c r="U18" s="69">
        <v>3</v>
      </c>
      <c r="V18" s="69">
        <v>3</v>
      </c>
      <c r="W18" s="69"/>
      <c r="X18" s="69"/>
      <c r="Y18" s="69">
        <v>3</v>
      </c>
      <c r="Z18" s="69"/>
      <c r="AA18" s="69">
        <v>3</v>
      </c>
      <c r="AB18" s="69">
        <v>3</v>
      </c>
      <c r="AC18" s="69">
        <v>3</v>
      </c>
      <c r="AD18" s="69"/>
      <c r="AE18" s="69"/>
      <c r="AF18" s="69">
        <v>3</v>
      </c>
      <c r="AG18" s="69"/>
      <c r="AH18" s="69"/>
      <c r="AI18" s="69"/>
      <c r="AJ18" s="69"/>
      <c r="AK18" s="70">
        <f t="shared" si="1"/>
        <v>49</v>
      </c>
      <c r="AL18" s="71">
        <f t="shared" si="0"/>
        <v>12.25</v>
      </c>
      <c r="AM18" s="279"/>
      <c r="AN18" s="279"/>
    </row>
    <row r="19" spans="1:40" ht="18" customHeight="1" x14ac:dyDescent="0.45">
      <c r="A19" s="74">
        <v>9</v>
      </c>
      <c r="B19" s="103" t="s">
        <v>114</v>
      </c>
      <c r="C19" s="83" t="s">
        <v>193</v>
      </c>
      <c r="D19" s="104"/>
      <c r="E19" s="105" t="s">
        <v>243</v>
      </c>
      <c r="F19" s="69"/>
      <c r="G19" s="69">
        <v>2</v>
      </c>
      <c r="H19" s="69">
        <v>2</v>
      </c>
      <c r="I19" s="69">
        <v>3</v>
      </c>
      <c r="J19" s="69">
        <v>3</v>
      </c>
      <c r="K19" s="69">
        <v>4</v>
      </c>
      <c r="L19" s="69"/>
      <c r="M19" s="69"/>
      <c r="N19" s="69">
        <v>2</v>
      </c>
      <c r="O19" s="69">
        <v>2</v>
      </c>
      <c r="P19" s="69">
        <v>3</v>
      </c>
      <c r="Q19" s="69">
        <v>3</v>
      </c>
      <c r="R19" s="69">
        <v>4</v>
      </c>
      <c r="S19" s="69"/>
      <c r="T19" s="69"/>
      <c r="U19" s="69">
        <v>2</v>
      </c>
      <c r="V19" s="69">
        <v>2</v>
      </c>
      <c r="W19" s="69">
        <v>3</v>
      </c>
      <c r="X19" s="69">
        <v>3</v>
      </c>
      <c r="Y19" s="69">
        <v>4</v>
      </c>
      <c r="Z19" s="69"/>
      <c r="AA19" s="69"/>
      <c r="AB19" s="69">
        <v>2</v>
      </c>
      <c r="AC19" s="69">
        <v>2</v>
      </c>
      <c r="AD19" s="69">
        <v>3</v>
      </c>
      <c r="AE19" s="69">
        <v>3</v>
      </c>
      <c r="AF19" s="69">
        <v>4</v>
      </c>
      <c r="AG19" s="69"/>
      <c r="AH19" s="69"/>
      <c r="AI19" s="69"/>
      <c r="AJ19" s="69"/>
      <c r="AK19" s="70">
        <f t="shared" si="1"/>
        <v>56</v>
      </c>
      <c r="AL19" s="71">
        <f t="shared" si="0"/>
        <v>14</v>
      </c>
      <c r="AM19" s="279"/>
      <c r="AN19" s="279"/>
    </row>
    <row r="20" spans="1:40" ht="18" customHeight="1" x14ac:dyDescent="0.45">
      <c r="A20" s="74">
        <v>10</v>
      </c>
      <c r="B20" s="103" t="s">
        <v>114</v>
      </c>
      <c r="C20" s="83" t="s">
        <v>193</v>
      </c>
      <c r="D20" s="104"/>
      <c r="E20" s="105" t="s">
        <v>244</v>
      </c>
      <c r="F20" s="69"/>
      <c r="G20" s="69"/>
      <c r="H20" s="69">
        <v>4</v>
      </c>
      <c r="I20" s="69"/>
      <c r="J20" s="69"/>
      <c r="K20" s="69">
        <v>4</v>
      </c>
      <c r="L20" s="69"/>
      <c r="M20" s="69"/>
      <c r="N20" s="69">
        <v>4</v>
      </c>
      <c r="O20" s="69"/>
      <c r="P20" s="69"/>
      <c r="Q20" s="69">
        <v>4</v>
      </c>
      <c r="R20" s="69"/>
      <c r="S20" s="69"/>
      <c r="T20" s="69"/>
      <c r="U20" s="69">
        <v>4</v>
      </c>
      <c r="V20" s="69"/>
      <c r="W20" s="69"/>
      <c r="X20" s="69">
        <v>4</v>
      </c>
      <c r="Y20" s="69"/>
      <c r="Z20" s="69"/>
      <c r="AA20" s="69"/>
      <c r="AB20" s="69"/>
      <c r="AC20" s="69">
        <v>4</v>
      </c>
      <c r="AD20" s="69"/>
      <c r="AE20" s="69"/>
      <c r="AF20" s="69">
        <v>4</v>
      </c>
      <c r="AG20" s="69"/>
      <c r="AH20" s="69"/>
      <c r="AI20" s="69"/>
      <c r="AJ20" s="69"/>
      <c r="AK20" s="70">
        <f t="shared" si="1"/>
        <v>32</v>
      </c>
      <c r="AL20" s="71">
        <f t="shared" si="0"/>
        <v>8</v>
      </c>
      <c r="AM20" s="279"/>
      <c r="AN20" s="279"/>
    </row>
    <row r="21" spans="1:40" ht="18" customHeight="1" x14ac:dyDescent="0.45">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79"/>
      <c r="AN21" s="279"/>
    </row>
    <row r="22" spans="1:40" ht="18" customHeight="1" x14ac:dyDescent="0.45">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79"/>
      <c r="AN22" s="279"/>
    </row>
    <row r="23" spans="1:40" ht="18" customHeight="1" x14ac:dyDescent="0.45">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79"/>
      <c r="AN23" s="279"/>
    </row>
    <row r="24" spans="1:40" ht="18" customHeight="1" x14ac:dyDescent="0.45">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79"/>
      <c r="AN24" s="279"/>
    </row>
    <row r="25" spans="1:40" ht="18" customHeight="1" x14ac:dyDescent="0.45">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79"/>
      <c r="AN25" s="279"/>
    </row>
    <row r="26" spans="1:40" ht="18" customHeight="1" x14ac:dyDescent="0.45">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79"/>
      <c r="AN26" s="279"/>
    </row>
    <row r="27" spans="1:40" ht="18" customHeight="1" x14ac:dyDescent="0.45">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79"/>
      <c r="AN27" s="279"/>
    </row>
    <row r="28" spans="1:40" ht="18" customHeight="1" x14ac:dyDescent="0.45">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79"/>
      <c r="AN28" s="279"/>
    </row>
    <row r="29" spans="1:40" ht="18" customHeight="1" x14ac:dyDescent="0.45">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79"/>
      <c r="AN29" s="279"/>
    </row>
    <row r="30" spans="1:40" ht="18" customHeight="1" x14ac:dyDescent="0.45">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79"/>
      <c r="AN30" s="279"/>
    </row>
    <row r="31" spans="1:40" ht="18" customHeight="1" x14ac:dyDescent="0.45">
      <c r="A31" s="276" t="s">
        <v>94</v>
      </c>
      <c r="B31" s="277"/>
      <c r="C31" s="277"/>
      <c r="D31" s="277"/>
      <c r="E31" s="277"/>
      <c r="F31" s="72">
        <f>+SUM(F11:F30)</f>
        <v>31</v>
      </c>
      <c r="G31" s="72">
        <f t="shared" ref="G31:AJ31" si="2">+SUM(G11:G30)</f>
        <v>31</v>
      </c>
      <c r="H31" s="72">
        <f t="shared" si="2"/>
        <v>19</v>
      </c>
      <c r="I31" s="72">
        <f t="shared" si="2"/>
        <v>31</v>
      </c>
      <c r="J31" s="72">
        <f t="shared" si="2"/>
        <v>31</v>
      </c>
      <c r="K31" s="72">
        <f t="shared" si="2"/>
        <v>28</v>
      </c>
      <c r="L31" s="72">
        <f t="shared" si="2"/>
        <v>10</v>
      </c>
      <c r="M31" s="72">
        <f t="shared" si="2"/>
        <v>31</v>
      </c>
      <c r="N31" s="72">
        <f t="shared" si="2"/>
        <v>35</v>
      </c>
      <c r="O31" s="72">
        <f t="shared" si="2"/>
        <v>15</v>
      </c>
      <c r="P31" s="72">
        <f t="shared" si="2"/>
        <v>31</v>
      </c>
      <c r="Q31" s="72">
        <f t="shared" si="2"/>
        <v>35</v>
      </c>
      <c r="R31" s="72">
        <f t="shared" si="2"/>
        <v>23</v>
      </c>
      <c r="S31" s="72">
        <f t="shared" si="2"/>
        <v>10</v>
      </c>
      <c r="T31" s="72">
        <f t="shared" si="2"/>
        <v>31</v>
      </c>
      <c r="U31" s="72">
        <f t="shared" si="2"/>
        <v>35</v>
      </c>
      <c r="V31" s="72">
        <f t="shared" si="2"/>
        <v>15</v>
      </c>
      <c r="W31" s="72">
        <f t="shared" si="2"/>
        <v>31</v>
      </c>
      <c r="X31" s="72">
        <f t="shared" si="2"/>
        <v>35</v>
      </c>
      <c r="Y31" s="72">
        <f t="shared" si="2"/>
        <v>15</v>
      </c>
      <c r="Z31" s="72">
        <f t="shared" si="2"/>
        <v>18</v>
      </c>
      <c r="AA31" s="72">
        <f t="shared" si="2"/>
        <v>31</v>
      </c>
      <c r="AB31" s="72">
        <f t="shared" si="2"/>
        <v>23</v>
      </c>
      <c r="AC31" s="72">
        <f t="shared" si="2"/>
        <v>27</v>
      </c>
      <c r="AD31" s="72">
        <f t="shared" si="2"/>
        <v>31</v>
      </c>
      <c r="AE31" s="72">
        <f t="shared" si="2"/>
        <v>31</v>
      </c>
      <c r="AF31" s="72">
        <f t="shared" si="2"/>
        <v>19</v>
      </c>
      <c r="AG31" s="72">
        <f t="shared" si="2"/>
        <v>18</v>
      </c>
      <c r="AH31" s="72">
        <f t="shared" si="2"/>
        <v>0</v>
      </c>
      <c r="AI31" s="72">
        <f t="shared" si="2"/>
        <v>0</v>
      </c>
      <c r="AJ31" s="72">
        <f t="shared" si="2"/>
        <v>0</v>
      </c>
      <c r="AK31" s="70">
        <f>+SUM(F31:AJ31)</f>
        <v>721</v>
      </c>
      <c r="AL31" s="71">
        <f>IF($AK$3="４週",AK31/4,AK31/(DAY(EOMONTH($F$9,0))/7))</f>
        <v>180.25</v>
      </c>
      <c r="AM31" s="275"/>
      <c r="AN31" s="275"/>
    </row>
    <row r="32" spans="1:40" ht="18" customHeight="1" x14ac:dyDescent="0.45">
      <c r="A32" s="277" t="s">
        <v>96</v>
      </c>
      <c r="B32" s="277"/>
      <c r="C32" s="277"/>
      <c r="D32" s="277"/>
      <c r="E32" s="278"/>
      <c r="F32" s="96">
        <v>12</v>
      </c>
      <c r="G32" s="96">
        <v>20</v>
      </c>
      <c r="H32" s="96">
        <v>12</v>
      </c>
      <c r="I32" s="96">
        <v>20</v>
      </c>
      <c r="J32" s="96">
        <v>12</v>
      </c>
      <c r="K32" s="96">
        <v>20</v>
      </c>
      <c r="L32" s="96">
        <v>12</v>
      </c>
      <c r="M32" s="96">
        <v>20</v>
      </c>
      <c r="N32" s="96">
        <v>12</v>
      </c>
      <c r="O32" s="96">
        <v>20</v>
      </c>
      <c r="P32" s="96">
        <v>12</v>
      </c>
      <c r="Q32" s="96">
        <v>20</v>
      </c>
      <c r="R32" s="96">
        <v>12</v>
      </c>
      <c r="S32" s="96">
        <v>20</v>
      </c>
      <c r="T32" s="96">
        <v>12</v>
      </c>
      <c r="U32" s="96">
        <v>20</v>
      </c>
      <c r="V32" s="96">
        <v>12</v>
      </c>
      <c r="W32" s="96">
        <v>20</v>
      </c>
      <c r="X32" s="96">
        <v>12</v>
      </c>
      <c r="Y32" s="96">
        <v>20</v>
      </c>
      <c r="Z32" s="96">
        <v>12</v>
      </c>
      <c r="AA32" s="96">
        <v>20</v>
      </c>
      <c r="AB32" s="96">
        <v>12</v>
      </c>
      <c r="AC32" s="96">
        <v>20</v>
      </c>
      <c r="AD32" s="96">
        <v>12</v>
      </c>
      <c r="AE32" s="96">
        <v>20</v>
      </c>
      <c r="AF32" s="96">
        <v>12</v>
      </c>
      <c r="AG32" s="96">
        <v>20</v>
      </c>
      <c r="AH32" s="96">
        <v>12</v>
      </c>
      <c r="AI32" s="96">
        <v>20</v>
      </c>
      <c r="AJ32" s="96">
        <v>20</v>
      </c>
      <c r="AK32" s="72"/>
      <c r="AL32" s="73"/>
      <c r="AM32" s="275"/>
      <c r="AN32" s="275"/>
    </row>
    <row r="33" spans="1:40" ht="15" customHeight="1" x14ac:dyDescent="0.45">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5.0999999999999996" customHeight="1" x14ac:dyDescent="0.45">
      <c r="A34" s="86"/>
      <c r="B34" s="86"/>
      <c r="C34" s="86"/>
      <c r="D34"/>
      <c r="E34"/>
      <c r="F34"/>
      <c r="G34"/>
      <c r="H34"/>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106"/>
      <c r="AK34" s="60"/>
      <c r="AL34" s="67"/>
      <c r="AM34" s="67"/>
      <c r="AN34" s="62"/>
    </row>
    <row r="35" spans="1:40" ht="5.0999999999999996" customHeight="1" x14ac:dyDescent="0.45">
      <c r="A35" s="86"/>
      <c r="B35" s="86"/>
      <c r="C35" s="86"/>
      <c r="D35"/>
      <c r="E35"/>
      <c r="F35"/>
      <c r="G35"/>
      <c r="H35"/>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106"/>
      <c r="AK35" s="60"/>
      <c r="AL35" s="67"/>
      <c r="AM35" s="67"/>
      <c r="AN35" s="62"/>
    </row>
    <row r="36" spans="1:40" ht="5.0999999999999996" customHeight="1" x14ac:dyDescent="0.45">
      <c r="A36" s="86"/>
      <c r="B36" s="86"/>
      <c r="C36" s="86"/>
      <c r="D36"/>
      <c r="E36"/>
      <c r="F36"/>
      <c r="G36"/>
      <c r="H36"/>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106"/>
      <c r="AK36" s="60"/>
      <c r="AL36" s="67"/>
      <c r="AM36" s="67"/>
      <c r="AN36" s="62"/>
    </row>
    <row r="37" spans="1:40" ht="18" customHeight="1" x14ac:dyDescent="0.45">
      <c r="A37" s="68" t="s">
        <v>210</v>
      </c>
      <c r="B37" s="60"/>
      <c r="D37" s="60"/>
      <c r="E37" s="60"/>
      <c r="F37" s="60"/>
      <c r="G37" s="60"/>
      <c r="H37" s="60"/>
      <c r="I37" s="60"/>
      <c r="J37" s="60"/>
      <c r="K37" s="60"/>
    </row>
    <row r="38" spans="1:40" ht="18" customHeight="1" x14ac:dyDescent="0.45">
      <c r="A38" s="112" t="s">
        <v>284</v>
      </c>
      <c r="B38" s="112"/>
      <c r="M38" s="68" t="s">
        <v>211</v>
      </c>
      <c r="N38" s="60"/>
      <c r="P38" s="60"/>
      <c r="Q38" s="60"/>
      <c r="R38" s="60"/>
      <c r="S38" s="60"/>
      <c r="T38" s="60"/>
      <c r="U38" s="136" t="str">
        <f>IF(COUNTIF(M40:M43,"○")&gt;1,"いずれか１つを選択してください。","")</f>
        <v/>
      </c>
      <c r="V38" s="60"/>
      <c r="W38" s="60"/>
      <c r="X38" s="60"/>
      <c r="Y38" s="60"/>
      <c r="Z38" s="60"/>
      <c r="AA38" s="60"/>
      <c r="AB38" s="60"/>
      <c r="AC38" s="60"/>
      <c r="AD38" s="60"/>
      <c r="AE38" s="60"/>
      <c r="AF38" s="60"/>
      <c r="AG38" s="60"/>
      <c r="AH38" s="60"/>
      <c r="AI38" s="60"/>
      <c r="AJ38" s="60"/>
      <c r="AK38" s="106"/>
      <c r="AL38" s="60"/>
      <c r="AM38" s="67"/>
      <c r="AN38" s="67"/>
    </row>
    <row r="39" spans="1:40" ht="18.75" customHeight="1" x14ac:dyDescent="0.45">
      <c r="A39" s="302"/>
      <c r="B39" s="302"/>
      <c r="C39" s="302"/>
      <c r="D39" s="110">
        <f>IF(S2=1,10,IF(S2=2,11,IF(S2=3,12,S2-3)))</f>
        <v>2</v>
      </c>
      <c r="E39" s="110">
        <f>IF(S2=1,11,IF(S2=2,12,S2-2))</f>
        <v>3</v>
      </c>
      <c r="F39" s="303">
        <f>IF(S2=1,12,S2-1)</f>
        <v>4</v>
      </c>
      <c r="G39" s="303"/>
      <c r="H39" s="303"/>
      <c r="I39" s="267" t="s">
        <v>280</v>
      </c>
      <c r="J39" s="267"/>
      <c r="K39" s="267"/>
      <c r="M39" s="276" t="s">
        <v>202</v>
      </c>
      <c r="N39" s="277"/>
      <c r="O39" s="277"/>
      <c r="P39" s="277"/>
      <c r="Q39" s="277"/>
      <c r="R39" s="277"/>
      <c r="S39" s="277"/>
      <c r="T39" s="277"/>
      <c r="U39" s="277"/>
      <c r="V39" s="277"/>
      <c r="W39" s="277"/>
      <c r="X39" s="277"/>
      <c r="Y39" s="277"/>
      <c r="Z39" s="277"/>
      <c r="AA39" s="277"/>
      <c r="AB39" s="277"/>
      <c r="AC39" s="277"/>
      <c r="AD39" s="277"/>
      <c r="AE39" s="277"/>
      <c r="AF39" s="277"/>
      <c r="AG39" s="277"/>
      <c r="AH39" s="305" t="s">
        <v>320</v>
      </c>
      <c r="AI39" s="306"/>
      <c r="AJ39" s="306"/>
      <c r="AK39" s="306"/>
      <c r="AL39" s="307"/>
      <c r="AM39" s="266" t="s">
        <v>213</v>
      </c>
      <c r="AN39" s="266"/>
    </row>
    <row r="40" spans="1:40" ht="18" customHeight="1" x14ac:dyDescent="0.45">
      <c r="A40" s="266" t="s">
        <v>288</v>
      </c>
      <c r="B40" s="266"/>
      <c r="C40" s="266"/>
      <c r="D40" s="111">
        <v>80</v>
      </c>
      <c r="E40" s="111">
        <v>80</v>
      </c>
      <c r="F40" s="304">
        <v>81</v>
      </c>
      <c r="G40" s="304"/>
      <c r="H40" s="304"/>
      <c r="I40" s="267">
        <f>SUM(D40:F40)</f>
        <v>241</v>
      </c>
      <c r="J40" s="267"/>
      <c r="K40" s="267"/>
      <c r="M40" s="296" t="s">
        <v>295</v>
      </c>
      <c r="N40" s="272" t="s">
        <v>321</v>
      </c>
      <c r="O40" s="290"/>
      <c r="P40" s="291"/>
      <c r="Q40" s="284" t="s">
        <v>327</v>
      </c>
      <c r="R40" s="285"/>
      <c r="S40" s="285"/>
      <c r="T40" s="285"/>
      <c r="U40" s="285"/>
      <c r="V40" s="285"/>
      <c r="W40" s="285"/>
      <c r="X40" s="285"/>
      <c r="Y40" s="285"/>
      <c r="Z40" s="285"/>
      <c r="AA40" s="285"/>
      <c r="AB40" s="285"/>
      <c r="AC40" s="285"/>
      <c r="AD40" s="285"/>
      <c r="AE40" s="285"/>
      <c r="AF40" s="285"/>
      <c r="AG40" s="286"/>
      <c r="AH40" s="283">
        <f>SUM(F32:AJ32)</f>
        <v>500</v>
      </c>
      <c r="AI40" s="265"/>
      <c r="AJ40" s="131" t="s">
        <v>203</v>
      </c>
      <c r="AK40" s="283">
        <f>ROUNDUP(AH40/1000,0)</f>
        <v>1</v>
      </c>
      <c r="AL40" s="265"/>
      <c r="AM40" s="324">
        <f>MIN(AH40:AK42)</f>
        <v>1</v>
      </c>
      <c r="AN40" s="325"/>
    </row>
    <row r="41" spans="1:40" ht="18" customHeight="1" x14ac:dyDescent="0.45">
      <c r="A41" s="320"/>
      <c r="B41" s="320"/>
      <c r="C41" s="320"/>
      <c r="D41" s="67"/>
      <c r="E41" s="67"/>
      <c r="F41" s="115"/>
      <c r="G41" s="115"/>
      <c r="H41" s="114" t="s">
        <v>287</v>
      </c>
      <c r="I41" s="115"/>
      <c r="J41" s="115"/>
      <c r="K41" s="115"/>
      <c r="L41" s="116"/>
      <c r="M41" s="297"/>
      <c r="N41" s="273"/>
      <c r="O41" s="292"/>
      <c r="P41" s="293"/>
      <c r="Q41" s="287" t="s">
        <v>328</v>
      </c>
      <c r="R41" s="288"/>
      <c r="S41" s="288"/>
      <c r="T41" s="288"/>
      <c r="U41" s="288"/>
      <c r="V41" s="288"/>
      <c r="W41" s="288"/>
      <c r="X41" s="288"/>
      <c r="Y41" s="288"/>
      <c r="Z41" s="288"/>
      <c r="AA41" s="288"/>
      <c r="AB41" s="288"/>
      <c r="AC41" s="288"/>
      <c r="AD41" s="288"/>
      <c r="AE41" s="288"/>
      <c r="AF41" s="288"/>
      <c r="AG41" s="289"/>
      <c r="AH41" s="276">
        <f>COUNTA(B12:B30)</f>
        <v>9</v>
      </c>
      <c r="AI41" s="278"/>
      <c r="AJ41" s="137" t="s">
        <v>204</v>
      </c>
      <c r="AK41" s="283">
        <f>ROUNDUP(AH41/20,0)</f>
        <v>1</v>
      </c>
      <c r="AL41" s="265"/>
      <c r="AM41" s="326"/>
      <c r="AN41" s="327"/>
    </row>
    <row r="42" spans="1:40" ht="18" customHeight="1" x14ac:dyDescent="0.45">
      <c r="B42" s="59"/>
      <c r="I42" s="267">
        <f>I40/3</f>
        <v>80.333333333333329</v>
      </c>
      <c r="J42" s="267"/>
      <c r="K42" s="267"/>
      <c r="M42" s="298"/>
      <c r="N42" s="274"/>
      <c r="O42" s="294"/>
      <c r="P42" s="295"/>
      <c r="Q42" s="287" t="s">
        <v>329</v>
      </c>
      <c r="R42" s="288"/>
      <c r="S42" s="288"/>
      <c r="T42" s="288"/>
      <c r="U42" s="288"/>
      <c r="V42" s="288"/>
      <c r="W42" s="288"/>
      <c r="X42" s="288"/>
      <c r="Y42" s="288"/>
      <c r="Z42" s="288"/>
      <c r="AA42" s="288"/>
      <c r="AB42" s="288"/>
      <c r="AC42" s="288"/>
      <c r="AD42" s="288"/>
      <c r="AE42" s="288"/>
      <c r="AF42" s="288"/>
      <c r="AG42" s="289"/>
      <c r="AH42" s="283">
        <f>ROUNDDOWN(I42,1)</f>
        <v>80.3</v>
      </c>
      <c r="AI42" s="265"/>
      <c r="AJ42" s="138" t="s">
        <v>204</v>
      </c>
      <c r="AK42" s="283">
        <f>ROUNDUP(AH42/10,0)</f>
        <v>9</v>
      </c>
      <c r="AL42" s="265"/>
      <c r="AM42" s="328"/>
      <c r="AN42" s="329"/>
    </row>
    <row r="43" spans="1:40" ht="18" customHeight="1" x14ac:dyDescent="0.45">
      <c r="B43" s="59"/>
      <c r="I43" s="67"/>
      <c r="J43" s="67"/>
      <c r="K43" s="67"/>
      <c r="M43" s="111"/>
      <c r="N43" s="287" t="s">
        <v>322</v>
      </c>
      <c r="O43" s="288"/>
      <c r="P43" s="288"/>
      <c r="Q43" s="288"/>
      <c r="R43" s="288"/>
      <c r="S43" s="288"/>
      <c r="T43" s="288"/>
      <c r="U43" s="288"/>
      <c r="V43" s="288"/>
      <c r="W43" s="288"/>
      <c r="X43" s="288"/>
      <c r="Y43" s="288"/>
      <c r="Z43" s="288"/>
      <c r="AA43" s="288"/>
      <c r="AB43" s="288"/>
      <c r="AC43" s="288"/>
      <c r="AD43" s="288"/>
      <c r="AE43" s="288"/>
      <c r="AF43" s="288"/>
      <c r="AG43" s="289"/>
      <c r="AH43" s="321"/>
      <c r="AI43" s="322"/>
      <c r="AJ43" s="322"/>
      <c r="AK43" s="322"/>
      <c r="AL43" s="323"/>
      <c r="AM43" s="276" cm="1">
        <f t="array" ref="AM43">ROUNDUP(_xlfn.IFS(AM40&lt;2,1,AND(AM40&lt;=2,AM40&lt;6),AM40-1,AM40&gt;=6,AM40/2*3),1)</f>
        <v>1</v>
      </c>
      <c r="AN43" s="278"/>
    </row>
    <row r="44" spans="1:40" ht="18" customHeight="1" x14ac:dyDescent="0.45">
      <c r="A44" s="62"/>
      <c r="B44" s="59"/>
      <c r="H44" s="60"/>
      <c r="M44" s="60" t="s">
        <v>286</v>
      </c>
      <c r="W44" s="67"/>
      <c r="X44" s="60"/>
      <c r="Y44" s="60"/>
      <c r="Z44" s="60"/>
      <c r="AA44" s="60"/>
      <c r="AB44" s="60"/>
      <c r="AC44" s="60"/>
      <c r="AD44" s="60"/>
      <c r="AE44" s="60"/>
      <c r="AF44" s="60"/>
      <c r="AG44" s="60"/>
      <c r="AH44" s="60"/>
      <c r="AI44" s="60"/>
      <c r="AJ44" s="106"/>
      <c r="AK44" s="60"/>
      <c r="AL44" s="67"/>
      <c r="AM44" s="67"/>
      <c r="AN44" s="62"/>
    </row>
    <row r="45" spans="1:40" ht="5.0999999999999996" customHeight="1" x14ac:dyDescent="0.45">
      <c r="A45" s="86"/>
      <c r="B45" s="86"/>
      <c r="C45" s="86"/>
      <c r="D45" s="86"/>
      <c r="E45" s="86"/>
      <c r="F45" s="86"/>
      <c r="G45" s="86"/>
      <c r="H45" s="86"/>
      <c r="I45" s="86"/>
      <c r="J45" s="60"/>
      <c r="K45" s="60"/>
      <c r="L45" s="60"/>
      <c r="M45" s="106"/>
      <c r="N45" s="60"/>
      <c r="W45" s="67"/>
      <c r="X45" s="60"/>
      <c r="Y45" s="60"/>
      <c r="Z45" s="60"/>
      <c r="AA45" s="60"/>
      <c r="AB45" s="60"/>
      <c r="AC45" s="60"/>
      <c r="AD45" s="60"/>
      <c r="AE45" s="60"/>
      <c r="AF45" s="60"/>
      <c r="AG45" s="60"/>
      <c r="AH45" s="60"/>
      <c r="AI45" s="60"/>
      <c r="AJ45" s="106"/>
      <c r="AK45" s="60"/>
      <c r="AL45" s="67"/>
      <c r="AM45" s="67"/>
      <c r="AN45" s="62"/>
    </row>
    <row r="46" spans="1:40" ht="21" customHeight="1" x14ac:dyDescent="0.45">
      <c r="A46" s="68" t="s">
        <v>214</v>
      </c>
      <c r="B46" s="59"/>
      <c r="C46" s="63"/>
      <c r="D46" s="63"/>
      <c r="E46" s="63"/>
      <c r="F46" s="63"/>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3"/>
      <c r="AM46" s="63"/>
      <c r="AN46" s="62"/>
    </row>
    <row r="47" spans="1:40" ht="24.9" customHeight="1" x14ac:dyDescent="0.45">
      <c r="A47" s="62"/>
      <c r="B47" s="67"/>
      <c r="C47" s="309" t="str">
        <f>IF(VLOOKUP($AK$1,選択肢!$A$1:$J$31,C52,FALSE)=0,"-",VLOOKUP($AK$1,選択肢!$A$1:$J$31,C52,FALSE))</f>
        <v>管理者</v>
      </c>
      <c r="D47" s="310"/>
      <c r="E47" s="316" t="str">
        <f>IF(VLOOKUP($AK$1,選択肢!$A$1:$J$31,E52,FALSE)=0,"-",VLOOKUP($AK$1,選択肢!$A$1:$J$31,E52,FALSE))</f>
        <v>サービス提供責任者</v>
      </c>
      <c r="F47" s="316"/>
      <c r="G47" s="316"/>
      <c r="H47" s="316"/>
      <c r="I47" s="309" t="str">
        <f>IF(VLOOKUP($AK$1,選択肢!$A$1:$J$31,I52,FALSE)=0,"-",VLOOKUP($AK$1,選択肢!$A$1:$J$31,I52,FALSE))</f>
        <v>従業者</v>
      </c>
      <c r="J47" s="310"/>
      <c r="K47" s="310"/>
      <c r="L47" s="310"/>
      <c r="M47" s="310"/>
      <c r="N47" s="317"/>
      <c r="O47" s="311"/>
      <c r="P47" s="311"/>
      <c r="Q47" s="311"/>
      <c r="R47" s="311"/>
      <c r="S47" s="311"/>
      <c r="T47" s="311"/>
      <c r="U47" s="311"/>
      <c r="V47" s="311"/>
      <c r="W47" s="311"/>
      <c r="X47" s="311"/>
      <c r="Y47" s="311"/>
      <c r="Z47" s="311"/>
      <c r="AA47" s="311"/>
      <c r="AB47" s="311"/>
      <c r="AC47" s="311"/>
      <c r="AD47" s="311"/>
      <c r="AE47" s="311"/>
      <c r="AF47" s="311"/>
      <c r="AG47" s="311"/>
      <c r="AH47" s="311"/>
      <c r="AI47" s="311"/>
      <c r="AJ47" s="311"/>
      <c r="AK47" s="311"/>
      <c r="AL47" s="311"/>
      <c r="AM47" s="311"/>
      <c r="AN47" s="62"/>
    </row>
    <row r="48" spans="1:40" ht="18" customHeight="1" x14ac:dyDescent="0.45">
      <c r="A48" s="62"/>
      <c r="B48" s="67"/>
      <c r="C48" s="102" t="s">
        <v>56</v>
      </c>
      <c r="D48" s="102" t="s">
        <v>57</v>
      </c>
      <c r="E48" s="101" t="s">
        <v>56</v>
      </c>
      <c r="F48" s="315" t="s">
        <v>57</v>
      </c>
      <c r="G48" s="315"/>
      <c r="H48" s="315"/>
      <c r="I48" s="312" t="s">
        <v>56</v>
      </c>
      <c r="J48" s="313"/>
      <c r="K48" s="314"/>
      <c r="L48" s="312" t="s">
        <v>57</v>
      </c>
      <c r="M48" s="313"/>
      <c r="N48" s="314"/>
      <c r="O48" s="308"/>
      <c r="P48" s="308"/>
      <c r="Q48" s="308"/>
      <c r="R48" s="308"/>
      <c r="S48" s="308"/>
      <c r="T48" s="308"/>
      <c r="U48" s="308"/>
      <c r="V48" s="308"/>
      <c r="W48" s="308"/>
      <c r="X48" s="308"/>
      <c r="Y48" s="308"/>
      <c r="Z48" s="308"/>
      <c r="AA48" s="308"/>
      <c r="AB48" s="308"/>
      <c r="AC48" s="308"/>
      <c r="AD48" s="308"/>
      <c r="AE48" s="308"/>
      <c r="AF48" s="308"/>
      <c r="AG48" s="308"/>
      <c r="AH48" s="308"/>
      <c r="AI48" s="308"/>
      <c r="AJ48" s="308"/>
      <c r="AK48" s="308"/>
      <c r="AL48" s="130"/>
      <c r="AM48" s="130"/>
      <c r="AN48" s="62"/>
    </row>
    <row r="49" spans="1:40" ht="18" customHeight="1" x14ac:dyDescent="0.45">
      <c r="A49" s="62"/>
      <c r="B49" s="75" t="s">
        <v>108</v>
      </c>
      <c r="C49" s="101">
        <f>COUNTIFS($B$11:$B$30,C$47,$C$11:$C$30,"A",$E$11:$E$30,"*")</f>
        <v>1</v>
      </c>
      <c r="D49" s="101">
        <f>COUNTIFS($B$11:$B$30,C$47,$C$11:$C$30,"B",$E$11:$E$30,"*")</f>
        <v>0</v>
      </c>
      <c r="E49" s="101">
        <f>COUNTIFS($B$11:$B$30,E$47,$C$11:$C$30,"A",$E$11:$E$30,"*")</f>
        <v>0</v>
      </c>
      <c r="F49" s="312">
        <f>COUNTIFS($B$11:$B$30,E$47,$C$11:$C$30,"B",$E$11:$E$30,"*")</f>
        <v>1</v>
      </c>
      <c r="G49" s="313"/>
      <c r="H49" s="314"/>
      <c r="I49" s="312">
        <f>COUNTIFS($B$11:$B$30,I$47,$C$11:$C$30,"A",$E$11:$E$30,"*")</f>
        <v>0</v>
      </c>
      <c r="J49" s="313"/>
      <c r="K49" s="314"/>
      <c r="L49" s="312">
        <f>COUNTIFS($B$11:$B$30,I$47,$C$11:$C$30,"B",$E$11:$E$30,"*")</f>
        <v>0</v>
      </c>
      <c r="M49" s="313"/>
      <c r="N49" s="314"/>
      <c r="O49" s="308"/>
      <c r="P49" s="308"/>
      <c r="Q49" s="308"/>
      <c r="R49" s="308"/>
      <c r="S49" s="308"/>
      <c r="T49" s="308"/>
      <c r="U49" s="308"/>
      <c r="V49" s="308"/>
      <c r="W49" s="308"/>
      <c r="X49" s="308"/>
      <c r="Y49" s="308"/>
      <c r="Z49" s="308"/>
      <c r="AA49" s="308"/>
      <c r="AB49" s="308"/>
      <c r="AC49" s="308"/>
      <c r="AD49" s="308"/>
      <c r="AE49" s="308"/>
      <c r="AF49" s="308"/>
      <c r="AG49" s="308"/>
      <c r="AH49" s="308"/>
      <c r="AI49" s="308"/>
      <c r="AJ49" s="308"/>
      <c r="AK49" s="308"/>
      <c r="AL49" s="130"/>
      <c r="AM49" s="130"/>
      <c r="AN49" s="62"/>
    </row>
    <row r="50" spans="1:40" ht="18" customHeight="1" x14ac:dyDescent="0.45">
      <c r="A50" s="62"/>
      <c r="B50" s="82" t="s">
        <v>109</v>
      </c>
      <c r="C50" s="113"/>
      <c r="D50" s="113"/>
      <c r="E50" s="101">
        <f>COUNTIFS($B$11:$B$30,E$47,$C$11:$C$30,"C",$E$11:$E$30,"*")</f>
        <v>1</v>
      </c>
      <c r="F50" s="312">
        <f>COUNTIFS($B$11:$B$30,E$47,$C$11:$C$30,"D",$E$11:$E$30,"*")</f>
        <v>0</v>
      </c>
      <c r="G50" s="313"/>
      <c r="H50" s="314"/>
      <c r="I50" s="312">
        <f>COUNTIFS($B$11:$B$30,I$47,$C$11:$C$30,"C",$E$11:$E$30,"*")</f>
        <v>2</v>
      </c>
      <c r="J50" s="313"/>
      <c r="K50" s="314"/>
      <c r="L50" s="312">
        <f>COUNTIFS($B$11:$B$30,I$47,$C$11:$C$30,"D",$E$11:$E$30,"*")</f>
        <v>5</v>
      </c>
      <c r="M50" s="313"/>
      <c r="N50" s="314"/>
      <c r="O50" s="308"/>
      <c r="P50" s="308"/>
      <c r="Q50" s="308"/>
      <c r="R50" s="308"/>
      <c r="S50" s="308"/>
      <c r="T50" s="308"/>
      <c r="U50" s="308"/>
      <c r="V50" s="308"/>
      <c r="W50" s="308"/>
      <c r="X50" s="308"/>
      <c r="Y50" s="308"/>
      <c r="Z50" s="308"/>
      <c r="AA50" s="308"/>
      <c r="AB50" s="308"/>
      <c r="AC50" s="308"/>
      <c r="AD50" s="308"/>
      <c r="AE50" s="308"/>
      <c r="AF50" s="308"/>
      <c r="AG50" s="308"/>
      <c r="AH50" s="308"/>
      <c r="AI50" s="308"/>
      <c r="AJ50" s="308"/>
      <c r="AK50" s="308"/>
      <c r="AL50" s="130"/>
      <c r="AM50" s="130"/>
      <c r="AN50" s="62"/>
    </row>
    <row r="51" spans="1:40" ht="18" customHeight="1" x14ac:dyDescent="0.45">
      <c r="A51" s="62"/>
      <c r="B51" s="82" t="s">
        <v>201</v>
      </c>
      <c r="C51" s="318"/>
      <c r="D51" s="319"/>
      <c r="E51" s="312">
        <f>IF($AK$3="４週",SUMIFS($AK$11:$AK$30,$B$11:$B$30,E47)/4/$AH$5,IF($AK$3="歴月",SUMIFS($AK$11:$AK$30,$B$11:$B$30,E47)/$AL$5,"記載する期間を選択してください"))</f>
        <v>1</v>
      </c>
      <c r="F51" s="313"/>
      <c r="G51" s="313"/>
      <c r="H51" s="314"/>
      <c r="I51" s="312">
        <f>IF($AK$3="４週",SUMIFS($AK$11:$AK$30,$B$11:$B$30,I47)/4/$AH$5,IF($AK$3="歴月",SUMIFS($AK$11:$AK$30,$B$11:$B$30,I47)/$AL$5,"記載する期間を選択してください"))</f>
        <v>2.5062500000000001</v>
      </c>
      <c r="J51" s="313"/>
      <c r="K51" s="313"/>
      <c r="L51" s="313"/>
      <c r="M51" s="313"/>
      <c r="N51" s="314"/>
      <c r="O51" s="308"/>
      <c r="P51" s="308"/>
      <c r="Q51" s="308"/>
      <c r="R51" s="308"/>
      <c r="S51" s="308"/>
      <c r="T51" s="308"/>
      <c r="U51" s="308"/>
      <c r="V51" s="308"/>
      <c r="W51" s="308"/>
      <c r="X51" s="308"/>
      <c r="Y51" s="308"/>
      <c r="Z51" s="308"/>
      <c r="AA51" s="308"/>
      <c r="AB51" s="308"/>
      <c r="AC51" s="308"/>
      <c r="AD51" s="308"/>
      <c r="AE51" s="308"/>
      <c r="AF51" s="308"/>
      <c r="AG51" s="308"/>
      <c r="AH51" s="308"/>
      <c r="AI51" s="308"/>
      <c r="AJ51" s="308"/>
      <c r="AK51" s="308"/>
      <c r="AL51" s="308"/>
      <c r="AM51" s="308"/>
      <c r="AN51" s="62"/>
    </row>
    <row r="52" spans="1:40" ht="5.0999999999999996" customHeight="1" x14ac:dyDescent="0.45">
      <c r="A52" s="62"/>
      <c r="B52" s="59"/>
      <c r="C52" s="78">
        <v>2</v>
      </c>
      <c r="D52" s="78"/>
      <c r="E52" s="78">
        <v>3</v>
      </c>
      <c r="F52" s="78"/>
      <c r="G52" s="78"/>
      <c r="H52" s="78"/>
      <c r="I52" s="78">
        <v>4</v>
      </c>
      <c r="J52" s="78"/>
      <c r="K52" s="78"/>
      <c r="L52" s="78"/>
      <c r="M52" s="78"/>
      <c r="N52" s="78"/>
      <c r="O52" s="78">
        <v>5</v>
      </c>
      <c r="P52" s="78"/>
      <c r="Q52" s="78"/>
      <c r="R52" s="78"/>
      <c r="S52" s="78"/>
      <c r="T52" s="78"/>
      <c r="U52" s="78">
        <v>6</v>
      </c>
      <c r="V52" s="78"/>
      <c r="W52" s="78"/>
      <c r="X52" s="78"/>
      <c r="Y52" s="78"/>
      <c r="Z52" s="78"/>
      <c r="AA52" s="78">
        <v>7</v>
      </c>
      <c r="AB52" s="78"/>
      <c r="AC52" s="78"/>
      <c r="AD52" s="78"/>
      <c r="AE52" s="78"/>
      <c r="AF52" s="78"/>
      <c r="AG52" s="78">
        <v>8</v>
      </c>
      <c r="AH52" s="78"/>
      <c r="AI52" s="78"/>
      <c r="AJ52" s="78"/>
      <c r="AK52" s="78"/>
      <c r="AL52" s="78">
        <v>9</v>
      </c>
      <c r="AM52" s="100"/>
      <c r="AN52" s="62"/>
    </row>
    <row r="53" spans="1:40" ht="15" customHeight="1" x14ac:dyDescent="0.45">
      <c r="A53" s="60" t="s">
        <v>166</v>
      </c>
      <c r="B53" s="91"/>
      <c r="C53" s="92"/>
      <c r="D53" s="92"/>
      <c r="E53" s="92"/>
      <c r="F53" s="93"/>
      <c r="G53" s="92"/>
      <c r="H53" s="78"/>
      <c r="I53" s="78"/>
      <c r="J53" s="78"/>
      <c r="K53" s="78"/>
      <c r="L53" s="78"/>
      <c r="M53" s="78"/>
      <c r="N53" s="78"/>
      <c r="O53" s="78"/>
      <c r="P53" s="78"/>
      <c r="Q53" s="78"/>
      <c r="R53" s="78">
        <v>6</v>
      </c>
      <c r="S53" s="78"/>
      <c r="T53" s="78"/>
      <c r="U53" s="78"/>
      <c r="V53" s="78"/>
      <c r="W53" s="78"/>
      <c r="X53" s="78">
        <v>7</v>
      </c>
      <c r="Y53" s="78"/>
      <c r="Z53" s="78"/>
      <c r="AA53" s="78"/>
      <c r="AB53" s="78"/>
      <c r="AC53" s="78"/>
      <c r="AD53" s="78">
        <v>8</v>
      </c>
      <c r="AE53" s="78"/>
      <c r="AF53" s="78"/>
      <c r="AG53" s="79"/>
      <c r="AH53" s="79"/>
      <c r="AI53" s="79"/>
      <c r="AJ53" s="79">
        <v>9</v>
      </c>
      <c r="AK53" s="77"/>
      <c r="AL53" s="77"/>
      <c r="AM53" s="62"/>
    </row>
    <row r="54" spans="1:40" s="60" customFormat="1" ht="15" customHeight="1" x14ac:dyDescent="0.45">
      <c r="A54" s="60" t="s">
        <v>167</v>
      </c>
      <c r="B54" s="86"/>
      <c r="C54" s="86"/>
      <c r="D54" s="86"/>
      <c r="E54" s="86"/>
      <c r="F54" s="86"/>
      <c r="G54" s="86"/>
      <c r="H54" s="68"/>
      <c r="I54" s="68"/>
      <c r="J54" s="68"/>
      <c r="K54" s="68"/>
      <c r="L54" s="68"/>
      <c r="M54" s="68"/>
    </row>
    <row r="55" spans="1:40" s="60" customFormat="1" ht="15" customHeight="1" x14ac:dyDescent="0.45">
      <c r="A55" s="60" t="s">
        <v>217</v>
      </c>
      <c r="B55" s="86"/>
      <c r="C55" s="86"/>
      <c r="D55" s="86"/>
      <c r="E55" s="86"/>
      <c r="F55" s="86"/>
      <c r="G55" s="86"/>
      <c r="H55" s="68"/>
      <c r="I55" s="68"/>
      <c r="J55" s="68"/>
      <c r="K55" s="68"/>
      <c r="L55" s="68"/>
      <c r="M55" s="68"/>
    </row>
    <row r="56" spans="1:40" s="60" customFormat="1" ht="15" customHeight="1" x14ac:dyDescent="0.45">
      <c r="A56" s="60" t="s">
        <v>168</v>
      </c>
      <c r="B56" s="86"/>
      <c r="C56" s="86"/>
      <c r="D56" s="86"/>
      <c r="E56" s="86"/>
      <c r="F56" s="86"/>
      <c r="G56" s="86"/>
      <c r="H56" s="68"/>
      <c r="I56" s="68"/>
      <c r="J56" s="68"/>
      <c r="K56" s="68"/>
      <c r="L56" s="68"/>
      <c r="M56" s="68"/>
    </row>
    <row r="57" spans="1:40" s="60" customFormat="1" ht="15" customHeight="1" x14ac:dyDescent="0.45">
      <c r="A57" s="60" t="s">
        <v>169</v>
      </c>
      <c r="B57" s="86"/>
      <c r="C57" s="86"/>
      <c r="D57" s="86"/>
      <c r="E57" s="86"/>
      <c r="F57" s="86"/>
      <c r="G57" s="86"/>
      <c r="H57" s="68"/>
      <c r="I57" s="68"/>
      <c r="J57" s="68"/>
      <c r="K57" s="68"/>
      <c r="L57" s="68"/>
      <c r="M57" s="68"/>
    </row>
    <row r="58" spans="1:40" ht="15" customHeight="1" x14ac:dyDescent="0.45">
      <c r="A58" s="60" t="s">
        <v>170</v>
      </c>
      <c r="B58" s="94"/>
      <c r="C58" s="60"/>
      <c r="D58" s="60"/>
      <c r="E58" s="60"/>
      <c r="F58" s="60"/>
      <c r="G58" s="60"/>
    </row>
    <row r="59" spans="1:40" ht="15" customHeight="1" x14ac:dyDescent="0.45">
      <c r="A59" s="60" t="s">
        <v>171</v>
      </c>
      <c r="B59" s="94"/>
      <c r="C59" s="60"/>
      <c r="D59" s="60"/>
      <c r="E59" s="60"/>
      <c r="F59" s="60"/>
      <c r="G59" s="60"/>
    </row>
    <row r="60" spans="1:40" ht="15" customHeight="1" x14ac:dyDescent="0.45">
      <c r="A60" s="60"/>
      <c r="B60" s="75" t="s">
        <v>172</v>
      </c>
      <c r="C60" s="267" t="s">
        <v>173</v>
      </c>
      <c r="D60" s="267"/>
      <c r="E60" s="267"/>
      <c r="F60" s="60"/>
      <c r="G60" s="60"/>
    </row>
    <row r="61" spans="1:40" ht="15" customHeight="1" x14ac:dyDescent="0.45">
      <c r="A61" s="60"/>
      <c r="B61" s="97" t="s">
        <v>190</v>
      </c>
      <c r="C61" s="280" t="s">
        <v>174</v>
      </c>
      <c r="D61" s="280"/>
      <c r="E61" s="280"/>
      <c r="F61" s="60"/>
      <c r="G61" s="60"/>
    </row>
    <row r="62" spans="1:40" ht="15" customHeight="1" x14ac:dyDescent="0.45">
      <c r="A62" s="60"/>
      <c r="B62" s="97" t="s">
        <v>191</v>
      </c>
      <c r="C62" s="280" t="s">
        <v>175</v>
      </c>
      <c r="D62" s="280"/>
      <c r="E62" s="280"/>
      <c r="F62" s="60"/>
      <c r="G62" s="60"/>
    </row>
    <row r="63" spans="1:40" ht="15" customHeight="1" x14ac:dyDescent="0.45">
      <c r="A63" s="60"/>
      <c r="B63" s="97" t="s">
        <v>192</v>
      </c>
      <c r="C63" s="280" t="s">
        <v>176</v>
      </c>
      <c r="D63" s="280"/>
      <c r="E63" s="280"/>
      <c r="F63" s="60"/>
      <c r="G63" s="60"/>
    </row>
    <row r="64" spans="1:40" ht="15" customHeight="1" x14ac:dyDescent="0.45">
      <c r="A64" s="60"/>
      <c r="B64" s="97" t="s">
        <v>193</v>
      </c>
      <c r="C64" s="280" t="s">
        <v>177</v>
      </c>
      <c r="D64" s="280"/>
      <c r="E64" s="280"/>
      <c r="F64" s="60"/>
      <c r="G64" s="60"/>
    </row>
    <row r="65" spans="1:7" ht="15" customHeight="1" x14ac:dyDescent="0.45">
      <c r="A65" s="60"/>
      <c r="B65" s="60" t="s">
        <v>178</v>
      </c>
      <c r="C65" s="60"/>
      <c r="D65" s="60"/>
      <c r="E65" s="60"/>
      <c r="F65" s="60"/>
      <c r="G65" s="60"/>
    </row>
    <row r="66" spans="1:7" ht="15" customHeight="1" x14ac:dyDescent="0.45">
      <c r="A66" s="60"/>
      <c r="B66" s="60" t="s">
        <v>195</v>
      </c>
      <c r="C66" s="60"/>
      <c r="D66" s="60"/>
      <c r="E66" s="60"/>
      <c r="F66" s="60"/>
      <c r="G66" s="60"/>
    </row>
    <row r="67" spans="1:7" ht="15" customHeight="1" x14ac:dyDescent="0.45">
      <c r="A67" s="60"/>
      <c r="B67" s="60" t="s">
        <v>179</v>
      </c>
      <c r="C67" s="60"/>
      <c r="D67" s="60"/>
      <c r="E67" s="60"/>
      <c r="F67" s="60"/>
      <c r="G67" s="60"/>
    </row>
    <row r="68" spans="1:7" ht="15" customHeight="1" x14ac:dyDescent="0.45">
      <c r="A68" s="60" t="s">
        <v>180</v>
      </c>
      <c r="B68" s="94"/>
      <c r="C68" s="60"/>
      <c r="D68" s="60"/>
      <c r="E68" s="60"/>
      <c r="F68" s="60"/>
      <c r="G68" s="60"/>
    </row>
    <row r="69" spans="1:7" ht="15" customHeight="1" x14ac:dyDescent="0.45">
      <c r="A69" s="60" t="s">
        <v>181</v>
      </c>
      <c r="B69" s="94"/>
      <c r="C69" s="60"/>
      <c r="D69" s="60"/>
      <c r="E69" s="60"/>
      <c r="F69" s="60"/>
      <c r="G69" s="60"/>
    </row>
    <row r="70" spans="1:7" ht="15" customHeight="1" x14ac:dyDescent="0.45">
      <c r="A70" s="60" t="s">
        <v>196</v>
      </c>
      <c r="B70" s="94"/>
      <c r="C70" s="60"/>
      <c r="D70" s="60"/>
      <c r="E70" s="60"/>
      <c r="F70" s="60"/>
      <c r="G70" s="60"/>
    </row>
    <row r="71" spans="1:7" ht="15" customHeight="1" x14ac:dyDescent="0.45">
      <c r="A71" s="60" t="s">
        <v>182</v>
      </c>
      <c r="B71" s="94"/>
      <c r="C71" s="60"/>
      <c r="D71" s="60"/>
      <c r="E71" s="60"/>
      <c r="F71" s="60"/>
      <c r="G71" s="60"/>
    </row>
    <row r="72" spans="1:7" ht="15" customHeight="1" x14ac:dyDescent="0.45">
      <c r="A72" s="60" t="s">
        <v>316</v>
      </c>
      <c r="B72" s="94"/>
      <c r="C72" s="60"/>
      <c r="D72" s="60"/>
      <c r="E72" s="60"/>
      <c r="F72" s="60"/>
      <c r="G72" s="60"/>
    </row>
    <row r="73" spans="1:7" ht="15" customHeight="1" x14ac:dyDescent="0.45">
      <c r="A73" s="60" t="s">
        <v>183</v>
      </c>
      <c r="B73" s="94"/>
      <c r="C73" s="60"/>
      <c r="D73" s="60"/>
      <c r="E73" s="60"/>
      <c r="F73" s="60"/>
      <c r="G73" s="60"/>
    </row>
    <row r="74" spans="1:7" ht="15" customHeight="1" x14ac:dyDescent="0.45">
      <c r="A74" s="60" t="s">
        <v>184</v>
      </c>
      <c r="B74" s="94"/>
      <c r="C74" s="60"/>
      <c r="D74" s="60"/>
      <c r="E74" s="60"/>
      <c r="F74" s="60"/>
      <c r="G74" s="60"/>
    </row>
    <row r="75" spans="1:7" ht="15" customHeight="1" x14ac:dyDescent="0.45">
      <c r="A75" s="60" t="s">
        <v>185</v>
      </c>
      <c r="B75" s="94"/>
      <c r="C75" s="60"/>
      <c r="D75" s="60"/>
      <c r="E75" s="60"/>
      <c r="F75" s="60"/>
      <c r="G75" s="60"/>
    </row>
    <row r="76" spans="1:7" ht="15" customHeight="1" x14ac:dyDescent="0.45">
      <c r="A76" s="60" t="s">
        <v>186</v>
      </c>
      <c r="B76" s="94"/>
      <c r="C76" s="60"/>
      <c r="D76" s="60"/>
      <c r="E76" s="60"/>
      <c r="F76" s="60"/>
      <c r="G76" s="60"/>
    </row>
    <row r="77" spans="1:7" ht="15" customHeight="1" x14ac:dyDescent="0.45">
      <c r="A77" s="60" t="s">
        <v>187</v>
      </c>
      <c r="B77" s="94"/>
      <c r="C77" s="60"/>
      <c r="D77" s="60"/>
      <c r="E77" s="60"/>
      <c r="F77" s="60"/>
      <c r="G77" s="60"/>
    </row>
    <row r="78" spans="1:7" ht="15" customHeight="1" x14ac:dyDescent="0.45">
      <c r="A78" s="60" t="s">
        <v>188</v>
      </c>
      <c r="B78" s="94"/>
      <c r="C78" s="60"/>
      <c r="D78" s="60"/>
      <c r="E78" s="60"/>
      <c r="F78" s="60"/>
      <c r="G78" s="60"/>
    </row>
    <row r="79" spans="1:7" ht="15" customHeight="1" x14ac:dyDescent="0.45">
      <c r="A79" s="60" t="s">
        <v>189</v>
      </c>
      <c r="B79" s="94"/>
      <c r="C79" s="60"/>
      <c r="D79" s="60"/>
      <c r="E79" s="60"/>
      <c r="F79" s="60"/>
      <c r="G79" s="60"/>
    </row>
    <row r="80" spans="1:7" ht="15" customHeight="1" x14ac:dyDescent="0.45">
      <c r="A80" s="60" t="s">
        <v>194</v>
      </c>
      <c r="B80" s="94"/>
      <c r="C80" s="60"/>
      <c r="D80" s="60"/>
      <c r="E80" s="60"/>
      <c r="F80" s="60"/>
      <c r="G80" s="60"/>
    </row>
  </sheetData>
  <mergeCells count="126">
    <mergeCell ref="I42:K42"/>
    <mergeCell ref="C64:E64"/>
    <mergeCell ref="AG51:AK51"/>
    <mergeCell ref="AL51:AM51"/>
    <mergeCell ref="C60:E60"/>
    <mergeCell ref="C61:E61"/>
    <mergeCell ref="C62:E62"/>
    <mergeCell ref="C63:E63"/>
    <mergeCell ref="C47:D47"/>
    <mergeCell ref="E47:H47"/>
    <mergeCell ref="I47:N47"/>
    <mergeCell ref="O47:T47"/>
    <mergeCell ref="U47:Z47"/>
    <mergeCell ref="AA48:AC48"/>
    <mergeCell ref="C51:D51"/>
    <mergeCell ref="E51:H51"/>
    <mergeCell ref="I51:N51"/>
    <mergeCell ref="O51:T51"/>
    <mergeCell ref="U51:Z51"/>
    <mergeCell ref="AA51:AF51"/>
    <mergeCell ref="AD49:AF49"/>
    <mergeCell ref="F50:H50"/>
    <mergeCell ref="I50:K50"/>
    <mergeCell ref="Q42:AG42"/>
    <mergeCell ref="L50:N50"/>
    <mergeCell ref="F48:H48"/>
    <mergeCell ref="I48:K48"/>
    <mergeCell ref="L48:N48"/>
    <mergeCell ref="O48:Q48"/>
    <mergeCell ref="R48:T48"/>
    <mergeCell ref="U48:W48"/>
    <mergeCell ref="X48:Z48"/>
    <mergeCell ref="AG49:AI49"/>
    <mergeCell ref="AA50:AC50"/>
    <mergeCell ref="AD50:AF50"/>
    <mergeCell ref="AG50:AI50"/>
    <mergeCell ref="I49:K49"/>
    <mergeCell ref="L49:N49"/>
    <mergeCell ref="O49:Q49"/>
    <mergeCell ref="R49:T49"/>
    <mergeCell ref="U49:W49"/>
    <mergeCell ref="F49:H49"/>
    <mergeCell ref="O50:Q50"/>
    <mergeCell ref="AJ50:AK50"/>
    <mergeCell ref="X49:Z49"/>
    <mergeCell ref="AA49:AC49"/>
    <mergeCell ref="U50:W50"/>
    <mergeCell ref="X50:Z50"/>
    <mergeCell ref="R50:T50"/>
    <mergeCell ref="AD48:AF48"/>
    <mergeCell ref="AG48:AI48"/>
    <mergeCell ref="AJ48:AK48"/>
    <mergeCell ref="AJ49:AK49"/>
    <mergeCell ref="AA47:AF47"/>
    <mergeCell ref="AG47:AK47"/>
    <mergeCell ref="AL47:AM47"/>
    <mergeCell ref="AH43:AL43"/>
    <mergeCell ref="AM43:AN43"/>
    <mergeCell ref="M40:M42"/>
    <mergeCell ref="N40:P42"/>
    <mergeCell ref="Q40:AG40"/>
    <mergeCell ref="AM39:AN39"/>
    <mergeCell ref="AM40:AN42"/>
    <mergeCell ref="N43:AG43"/>
    <mergeCell ref="M39:AG39"/>
    <mergeCell ref="AH39:AL39"/>
    <mergeCell ref="AH40:AI40"/>
    <mergeCell ref="AK40:AL40"/>
    <mergeCell ref="Q41:AG41"/>
    <mergeCell ref="AH41:AI41"/>
    <mergeCell ref="AK41:AL41"/>
    <mergeCell ref="AH42:AI42"/>
    <mergeCell ref="AK42:AL42"/>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M31:AN32"/>
    <mergeCell ref="A41:C41"/>
    <mergeCell ref="A31:E31"/>
    <mergeCell ref="A32:E32"/>
    <mergeCell ref="A39:C39"/>
    <mergeCell ref="F39:H39"/>
    <mergeCell ref="I39:K39"/>
    <mergeCell ref="A40:C40"/>
    <mergeCell ref="F40:H40"/>
    <mergeCell ref="I40:K40"/>
    <mergeCell ref="A7:A10"/>
    <mergeCell ref="B7:B10"/>
    <mergeCell ref="C7:C10"/>
    <mergeCell ref="D7:D10"/>
    <mergeCell ref="E7:E10"/>
    <mergeCell ref="AM13:AN13"/>
    <mergeCell ref="AM14:AN14"/>
    <mergeCell ref="AM15:AN15"/>
    <mergeCell ref="AM16:AN16"/>
    <mergeCell ref="AL7:AL10"/>
    <mergeCell ref="AM7:AN10"/>
    <mergeCell ref="AK3:AN3"/>
    <mergeCell ref="AK4:AN4"/>
    <mergeCell ref="AH5:AJ5"/>
    <mergeCell ref="F7:AJ7"/>
    <mergeCell ref="AK7:AK10"/>
    <mergeCell ref="AM11:AN11"/>
    <mergeCell ref="AM12:AN12"/>
    <mergeCell ref="AK1:AN1"/>
    <mergeCell ref="M2:P2"/>
    <mergeCell ref="Q2:R2"/>
    <mergeCell ref="S2:T2"/>
    <mergeCell ref="U2:V2"/>
    <mergeCell ref="AK2:AN2"/>
    <mergeCell ref="F8:L8"/>
    <mergeCell ref="M8:S8"/>
    <mergeCell ref="T8:Z8"/>
    <mergeCell ref="AA8:AG8"/>
    <mergeCell ref="AH8:AJ8"/>
  </mergeCells>
  <phoneticPr fontId="3"/>
  <dataValidations count="7">
    <dataValidation type="list" allowBlank="1" showInputMessage="1" showErrorMessage="1" sqref="C11:C30" xr:uid="{00000000-0002-0000-0300-000000000000}">
      <formula1>"A,B,C,D"</formula1>
    </dataValidation>
    <dataValidation operator="greaterThanOrEqual" allowBlank="1" showInputMessage="1" showErrorMessage="1" sqref="X38 I45 U38 I34:I37 L34:L36 L45" xr:uid="{00000000-0002-0000-0300-000001000000}"/>
    <dataValidation type="whole" operator="greaterThanOrEqual" allowBlank="1" showInputMessage="1" showErrorMessage="1" sqref="D40:E41 F40" xr:uid="{00000000-0002-0000-0300-000002000000}">
      <formula1>0</formula1>
    </dataValidation>
    <dataValidation type="list" allowBlank="1" showInputMessage="1" showErrorMessage="1" sqref="AK4:AN4" xr:uid="{00000000-0002-0000-0300-000003000000}">
      <formula1>"予定,実績"</formula1>
    </dataValidation>
    <dataValidation type="list" allowBlank="1" showInputMessage="1" showErrorMessage="1" sqref="AK3:AN3" xr:uid="{00000000-0002-0000-0300-000004000000}">
      <formula1>"４週,歴月"</formula1>
    </dataValidation>
    <dataValidation type="list" allowBlank="1" showInputMessage="1" showErrorMessage="1" sqref="B12:B30" xr:uid="{00000000-0002-0000-0300-000005000000}">
      <formula1>INDIRECT($AK$1)</formula1>
    </dataValidation>
    <dataValidation type="list" allowBlank="1" showInputMessage="1" showErrorMessage="1" sqref="M40:M43" xr:uid="{81DFE928-60F1-40C8-B06E-5156E7CDAD5E}">
      <formula1>"○"</formula1>
    </dataValidation>
  </dataValidations>
  <printOptions horizontalCentered="1" verticalCentered="1"/>
  <pageMargins left="0.19685039370078741" right="0.19685039370078741" top="0.39370078740157483" bottom="0.19685039370078741" header="0.19685039370078741" footer="0.39370078740157483"/>
  <pageSetup paperSize="9" scale="81" fitToWidth="0" fitToHeight="0" orientation="landscape" r:id="rId1"/>
  <headerFooter alignWithMargins="0">
    <oddHeader>&amp;L&amp;"ＭＳ ゴシック,標準"&amp;10（参考様式）</oddHeader>
  </headerFooter>
  <rowBreaks count="1" manualBreakCount="1">
    <brk id="36" max="3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N79"/>
  <sheetViews>
    <sheetView showGridLines="0" view="pageBreakPreview" topLeftCell="A60" zoomScaleNormal="100" zoomScaleSheetLayoutView="100" workbookViewId="0">
      <selection activeCell="AH42" sqref="AH42:AI42"/>
    </sheetView>
  </sheetViews>
  <sheetFormatPr defaultColWidth="8.19921875" defaultRowHeight="21" customHeight="1" x14ac:dyDescent="0.45"/>
  <cols>
    <col min="1" max="1" width="2.59765625" style="59" customWidth="1"/>
    <col min="2" max="2" width="15" style="61" customWidth="1"/>
    <col min="3" max="3" width="7.1992187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4.9" customHeight="1" x14ac:dyDescent="0.45">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262" t="s">
        <v>300</v>
      </c>
      <c r="AL1" s="262"/>
      <c r="AM1" s="262"/>
      <c r="AN1" s="262"/>
    </row>
    <row r="2" spans="1:40" ht="18" customHeight="1" x14ac:dyDescent="0.45">
      <c r="A2" s="62"/>
      <c r="B2" s="63"/>
      <c r="C2" s="63"/>
      <c r="D2" s="63"/>
      <c r="E2" s="63"/>
      <c r="F2" s="63"/>
      <c r="G2" s="63"/>
      <c r="H2" s="63"/>
      <c r="I2" s="63"/>
      <c r="J2" s="63"/>
      <c r="K2" s="63"/>
      <c r="L2" s="63"/>
      <c r="M2" s="269">
        <v>2024</v>
      </c>
      <c r="N2" s="269"/>
      <c r="O2" s="269"/>
      <c r="P2" s="269"/>
      <c r="Q2" s="268" t="s">
        <v>150</v>
      </c>
      <c r="R2" s="268"/>
      <c r="S2" s="269">
        <v>5</v>
      </c>
      <c r="T2" s="269"/>
      <c r="U2" s="268" t="s">
        <v>151</v>
      </c>
      <c r="V2" s="268"/>
      <c r="W2" s="63"/>
      <c r="X2" s="63"/>
      <c r="Y2" s="63"/>
      <c r="Z2" s="62"/>
      <c r="AA2" s="62"/>
      <c r="AC2" s="81"/>
      <c r="AD2" s="63"/>
      <c r="AE2" s="63"/>
      <c r="AF2" s="63"/>
      <c r="AG2" s="63"/>
      <c r="AH2" s="63"/>
      <c r="AI2" s="81" t="s">
        <v>156</v>
      </c>
      <c r="AJ2" s="81"/>
      <c r="AK2" s="263"/>
      <c r="AL2" s="263"/>
      <c r="AM2" s="263"/>
      <c r="AN2" s="263"/>
    </row>
    <row r="3" spans="1:40" ht="18" customHeight="1" x14ac:dyDescent="0.45">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264" t="s">
        <v>238</v>
      </c>
      <c r="AL3" s="264"/>
      <c r="AM3" s="264"/>
      <c r="AN3" s="264"/>
    </row>
    <row r="4" spans="1:40" ht="18" customHeight="1" x14ac:dyDescent="0.45">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264"/>
      <c r="AL4" s="264"/>
      <c r="AM4" s="264"/>
      <c r="AN4" s="264"/>
    </row>
    <row r="5" spans="1:40" ht="18" customHeight="1" x14ac:dyDescent="0.45">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01">
        <v>40</v>
      </c>
      <c r="AI5" s="301"/>
      <c r="AJ5" s="301"/>
      <c r="AK5" s="88" t="s">
        <v>157</v>
      </c>
      <c r="AL5" s="99"/>
      <c r="AM5" s="88" t="s">
        <v>158</v>
      </c>
      <c r="AN5" s="62"/>
    </row>
    <row r="6" spans="1:40" ht="9.9" customHeight="1" x14ac:dyDescent="0.45">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5">
      <c r="A7" s="275" t="s">
        <v>153</v>
      </c>
      <c r="B7" s="267" t="s">
        <v>162</v>
      </c>
      <c r="C7" s="272" t="s">
        <v>163</v>
      </c>
      <c r="D7" s="267" t="s">
        <v>164</v>
      </c>
      <c r="E7" s="276" t="s">
        <v>165</v>
      </c>
      <c r="F7" s="271" t="s">
        <v>197</v>
      </c>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65" t="s">
        <v>198</v>
      </c>
      <c r="AL7" s="266" t="s">
        <v>199</v>
      </c>
      <c r="AM7" s="261" t="s">
        <v>200</v>
      </c>
      <c r="AN7" s="261"/>
    </row>
    <row r="8" spans="1:40" ht="15" customHeight="1" x14ac:dyDescent="0.45">
      <c r="A8" s="275"/>
      <c r="B8" s="267"/>
      <c r="C8" s="273"/>
      <c r="D8" s="267"/>
      <c r="E8" s="276"/>
      <c r="F8" s="267" t="s">
        <v>104</v>
      </c>
      <c r="G8" s="267"/>
      <c r="H8" s="267"/>
      <c r="I8" s="267"/>
      <c r="J8" s="267"/>
      <c r="K8" s="267"/>
      <c r="L8" s="267"/>
      <c r="M8" s="267" t="s">
        <v>105</v>
      </c>
      <c r="N8" s="267"/>
      <c r="O8" s="267"/>
      <c r="P8" s="267"/>
      <c r="Q8" s="267"/>
      <c r="R8" s="267"/>
      <c r="S8" s="267"/>
      <c r="T8" s="267" t="s">
        <v>106</v>
      </c>
      <c r="U8" s="267"/>
      <c r="V8" s="267"/>
      <c r="W8" s="267"/>
      <c r="X8" s="267"/>
      <c r="Y8" s="267"/>
      <c r="Z8" s="267"/>
      <c r="AA8" s="267" t="s">
        <v>107</v>
      </c>
      <c r="AB8" s="267"/>
      <c r="AC8" s="267"/>
      <c r="AD8" s="267"/>
      <c r="AE8" s="267"/>
      <c r="AF8" s="267"/>
      <c r="AG8" s="267"/>
      <c r="AH8" s="267" t="s">
        <v>110</v>
      </c>
      <c r="AI8" s="267"/>
      <c r="AJ8" s="267"/>
      <c r="AK8" s="265"/>
      <c r="AL8" s="266"/>
      <c r="AM8" s="261"/>
      <c r="AN8" s="261"/>
    </row>
    <row r="9" spans="1:40" ht="15" customHeight="1" x14ac:dyDescent="0.45">
      <c r="A9" s="275"/>
      <c r="B9" s="267"/>
      <c r="C9" s="273"/>
      <c r="D9" s="267"/>
      <c r="E9" s="276"/>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65"/>
      <c r="AL9" s="266"/>
      <c r="AM9" s="261"/>
      <c r="AN9" s="261"/>
    </row>
    <row r="10" spans="1:40" ht="15" customHeight="1" x14ac:dyDescent="0.45">
      <c r="A10" s="275"/>
      <c r="B10" s="267"/>
      <c r="C10" s="274"/>
      <c r="D10" s="267"/>
      <c r="E10" s="276"/>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65"/>
      <c r="AL10" s="266"/>
      <c r="AM10" s="261"/>
      <c r="AN10" s="261"/>
    </row>
    <row r="11" spans="1:40" ht="18" customHeight="1" x14ac:dyDescent="0.45">
      <c r="A11" s="74">
        <v>1</v>
      </c>
      <c r="B11" s="128" t="s">
        <v>112</v>
      </c>
      <c r="C11" s="83" t="s">
        <v>190</v>
      </c>
      <c r="D11" s="104"/>
      <c r="E11" s="105" t="s">
        <v>190</v>
      </c>
      <c r="F11" s="69">
        <v>8</v>
      </c>
      <c r="G11" s="69">
        <v>8</v>
      </c>
      <c r="H11" s="69"/>
      <c r="I11" s="69">
        <v>8</v>
      </c>
      <c r="J11" s="69">
        <v>8</v>
      </c>
      <c r="K11" s="69">
        <v>8</v>
      </c>
      <c r="L11" s="69"/>
      <c r="M11" s="69">
        <v>8</v>
      </c>
      <c r="N11" s="69">
        <v>8</v>
      </c>
      <c r="O11" s="69"/>
      <c r="P11" s="69">
        <v>8</v>
      </c>
      <c r="Q11" s="69">
        <v>8</v>
      </c>
      <c r="R11" s="69">
        <v>8</v>
      </c>
      <c r="S11" s="69"/>
      <c r="T11" s="69">
        <v>8</v>
      </c>
      <c r="U11" s="69">
        <v>8</v>
      </c>
      <c r="V11" s="69"/>
      <c r="W11" s="69">
        <v>8</v>
      </c>
      <c r="X11" s="69">
        <v>8</v>
      </c>
      <c r="Y11" s="69"/>
      <c r="Z11" s="69">
        <v>8</v>
      </c>
      <c r="AA11" s="69">
        <v>8</v>
      </c>
      <c r="AB11" s="69"/>
      <c r="AC11" s="69">
        <v>8</v>
      </c>
      <c r="AD11" s="69">
        <v>8</v>
      </c>
      <c r="AE11" s="69">
        <v>8</v>
      </c>
      <c r="AF11" s="69"/>
      <c r="AG11" s="69">
        <v>8</v>
      </c>
      <c r="AH11" s="69"/>
      <c r="AI11" s="69"/>
      <c r="AJ11" s="69"/>
      <c r="AK11" s="73"/>
      <c r="AL11" s="129"/>
      <c r="AM11" s="279"/>
      <c r="AN11" s="279"/>
    </row>
    <row r="12" spans="1:40" ht="18" customHeight="1" x14ac:dyDescent="0.45">
      <c r="A12" s="74">
        <v>2</v>
      </c>
      <c r="B12" s="103" t="s">
        <v>113</v>
      </c>
      <c r="C12" s="83" t="s">
        <v>191</v>
      </c>
      <c r="D12" s="104"/>
      <c r="E12" s="105" t="s">
        <v>191</v>
      </c>
      <c r="F12" s="69">
        <v>4</v>
      </c>
      <c r="G12" s="69">
        <v>4</v>
      </c>
      <c r="H12" s="69">
        <v>4</v>
      </c>
      <c r="I12" s="69">
        <v>4</v>
      </c>
      <c r="J12" s="69">
        <v>8</v>
      </c>
      <c r="K12" s="69"/>
      <c r="L12" s="69"/>
      <c r="M12" s="69">
        <v>4</v>
      </c>
      <c r="N12" s="69">
        <v>4</v>
      </c>
      <c r="O12" s="69">
        <v>4</v>
      </c>
      <c r="P12" s="69">
        <v>4</v>
      </c>
      <c r="Q12" s="69">
        <v>8</v>
      </c>
      <c r="R12" s="69"/>
      <c r="S12" s="69"/>
      <c r="T12" s="69">
        <v>4</v>
      </c>
      <c r="U12" s="69">
        <v>4</v>
      </c>
      <c r="V12" s="69">
        <v>4</v>
      </c>
      <c r="W12" s="69">
        <v>4</v>
      </c>
      <c r="X12" s="69">
        <v>8</v>
      </c>
      <c r="Y12" s="69"/>
      <c r="Z12" s="69"/>
      <c r="AA12" s="69">
        <v>4</v>
      </c>
      <c r="AB12" s="69">
        <v>4</v>
      </c>
      <c r="AC12" s="69">
        <v>4</v>
      </c>
      <c r="AD12" s="69">
        <v>4</v>
      </c>
      <c r="AE12" s="69">
        <v>8</v>
      </c>
      <c r="AF12" s="69"/>
      <c r="AG12" s="69"/>
      <c r="AH12" s="69"/>
      <c r="AI12" s="69"/>
      <c r="AJ12" s="69"/>
      <c r="AK12" s="70">
        <f>+SUM(F12:AJ12)</f>
        <v>96</v>
      </c>
      <c r="AL12" s="71">
        <f t="shared" ref="AL12:AL30" si="0">IF($AK$3="４週",AK12/4,AK12/(DAY(EOMONTH($F$9,0))/7))</f>
        <v>24</v>
      </c>
      <c r="AM12" s="279"/>
      <c r="AN12" s="279"/>
    </row>
    <row r="13" spans="1:40" ht="18" customHeight="1" x14ac:dyDescent="0.45">
      <c r="A13" s="74">
        <v>3</v>
      </c>
      <c r="B13" s="103" t="s">
        <v>113</v>
      </c>
      <c r="C13" s="83" t="s">
        <v>192</v>
      </c>
      <c r="D13" s="104"/>
      <c r="E13" s="105" t="s">
        <v>192</v>
      </c>
      <c r="F13" s="69">
        <v>4</v>
      </c>
      <c r="G13" s="69">
        <v>4</v>
      </c>
      <c r="H13" s="69"/>
      <c r="I13" s="69">
        <v>4</v>
      </c>
      <c r="J13" s="69"/>
      <c r="K13" s="69">
        <v>4</v>
      </c>
      <c r="L13" s="69"/>
      <c r="M13" s="69">
        <v>4</v>
      </c>
      <c r="N13" s="69">
        <v>4</v>
      </c>
      <c r="O13" s="69"/>
      <c r="P13" s="69">
        <v>4</v>
      </c>
      <c r="Q13" s="69"/>
      <c r="R13" s="69">
        <v>4</v>
      </c>
      <c r="S13" s="69"/>
      <c r="T13" s="69">
        <v>4</v>
      </c>
      <c r="U13" s="69">
        <v>4</v>
      </c>
      <c r="V13" s="69"/>
      <c r="W13" s="69">
        <v>4</v>
      </c>
      <c r="X13" s="69"/>
      <c r="Y13" s="69">
        <v>4</v>
      </c>
      <c r="Z13" s="69"/>
      <c r="AA13" s="69">
        <v>4</v>
      </c>
      <c r="AB13" s="69">
        <v>4</v>
      </c>
      <c r="AC13" s="69"/>
      <c r="AD13" s="69">
        <v>4</v>
      </c>
      <c r="AE13" s="69"/>
      <c r="AF13" s="69">
        <v>4</v>
      </c>
      <c r="AG13" s="69"/>
      <c r="AH13" s="69"/>
      <c r="AI13" s="69"/>
      <c r="AJ13" s="69"/>
      <c r="AK13" s="70">
        <f>+SUM(F13:AJ13)</f>
        <v>64</v>
      </c>
      <c r="AL13" s="71">
        <f t="shared" si="0"/>
        <v>16</v>
      </c>
      <c r="AM13" s="279"/>
      <c r="AN13" s="279"/>
    </row>
    <row r="14" spans="1:40" ht="18" customHeight="1" x14ac:dyDescent="0.45">
      <c r="A14" s="74">
        <v>4</v>
      </c>
      <c r="B14" s="103" t="s">
        <v>114</v>
      </c>
      <c r="C14" s="83" t="s">
        <v>192</v>
      </c>
      <c r="D14" s="104"/>
      <c r="E14" s="105" t="s">
        <v>193</v>
      </c>
      <c r="F14" s="69">
        <v>4</v>
      </c>
      <c r="G14" s="69">
        <v>4</v>
      </c>
      <c r="H14" s="69"/>
      <c r="I14" s="69">
        <v>4</v>
      </c>
      <c r="J14" s="69">
        <v>4</v>
      </c>
      <c r="K14" s="69"/>
      <c r="L14" s="69">
        <v>4</v>
      </c>
      <c r="M14" s="69">
        <v>4</v>
      </c>
      <c r="N14" s="69">
        <v>4</v>
      </c>
      <c r="O14" s="69"/>
      <c r="P14" s="69">
        <v>4</v>
      </c>
      <c r="Q14" s="69">
        <v>4</v>
      </c>
      <c r="R14" s="69"/>
      <c r="S14" s="69">
        <v>4</v>
      </c>
      <c r="T14" s="69">
        <v>4</v>
      </c>
      <c r="U14" s="69">
        <v>4</v>
      </c>
      <c r="V14" s="69"/>
      <c r="W14" s="69">
        <v>4</v>
      </c>
      <c r="X14" s="69">
        <v>4</v>
      </c>
      <c r="Y14" s="69"/>
      <c r="Z14" s="69">
        <v>4</v>
      </c>
      <c r="AA14" s="69">
        <v>4</v>
      </c>
      <c r="AB14" s="69">
        <v>4</v>
      </c>
      <c r="AC14" s="69"/>
      <c r="AD14" s="69">
        <v>4</v>
      </c>
      <c r="AE14" s="69">
        <v>4</v>
      </c>
      <c r="AF14" s="69"/>
      <c r="AG14" s="69">
        <v>4</v>
      </c>
      <c r="AH14" s="69"/>
      <c r="AI14" s="69"/>
      <c r="AJ14" s="69"/>
      <c r="AK14" s="70">
        <f t="shared" ref="AK14:AK30" si="1">+SUM(F14:AJ14)</f>
        <v>80</v>
      </c>
      <c r="AL14" s="71">
        <f t="shared" si="0"/>
        <v>20</v>
      </c>
      <c r="AM14" s="279"/>
      <c r="AN14" s="279"/>
    </row>
    <row r="15" spans="1:40" ht="18" customHeight="1" x14ac:dyDescent="0.45">
      <c r="A15" s="74">
        <v>5</v>
      </c>
      <c r="B15" s="103" t="s">
        <v>114</v>
      </c>
      <c r="C15" s="83" t="s">
        <v>192</v>
      </c>
      <c r="D15" s="104"/>
      <c r="E15" s="105" t="s">
        <v>239</v>
      </c>
      <c r="F15" s="69">
        <v>4</v>
      </c>
      <c r="G15" s="69">
        <v>4</v>
      </c>
      <c r="H15" s="69">
        <v>4</v>
      </c>
      <c r="I15" s="69"/>
      <c r="J15" s="69"/>
      <c r="K15" s="69">
        <v>4</v>
      </c>
      <c r="L15" s="69">
        <v>4</v>
      </c>
      <c r="M15" s="69">
        <v>4</v>
      </c>
      <c r="N15" s="69">
        <v>4</v>
      </c>
      <c r="O15" s="69">
        <v>4</v>
      </c>
      <c r="P15" s="69"/>
      <c r="Q15" s="69"/>
      <c r="R15" s="69">
        <v>4</v>
      </c>
      <c r="S15" s="69">
        <v>4</v>
      </c>
      <c r="T15" s="69">
        <v>4</v>
      </c>
      <c r="U15" s="69">
        <v>4</v>
      </c>
      <c r="V15" s="69">
        <v>4</v>
      </c>
      <c r="W15" s="69"/>
      <c r="X15" s="69"/>
      <c r="Y15" s="69">
        <v>4</v>
      </c>
      <c r="Z15" s="69">
        <v>4</v>
      </c>
      <c r="AA15" s="69">
        <v>4</v>
      </c>
      <c r="AB15" s="69">
        <v>4</v>
      </c>
      <c r="AC15" s="69">
        <v>4</v>
      </c>
      <c r="AD15" s="69"/>
      <c r="AE15" s="69"/>
      <c r="AF15" s="69">
        <v>4</v>
      </c>
      <c r="AG15" s="69">
        <v>4</v>
      </c>
      <c r="AH15" s="69"/>
      <c r="AI15" s="69"/>
      <c r="AJ15" s="69"/>
      <c r="AK15" s="70">
        <f t="shared" si="1"/>
        <v>80</v>
      </c>
      <c r="AL15" s="71">
        <f t="shared" si="0"/>
        <v>20</v>
      </c>
      <c r="AM15" s="279"/>
      <c r="AN15" s="279"/>
    </row>
    <row r="16" spans="1:40" ht="18" customHeight="1" x14ac:dyDescent="0.45">
      <c r="A16" s="74">
        <v>6</v>
      </c>
      <c r="B16" s="103" t="s">
        <v>114</v>
      </c>
      <c r="C16" s="83" t="s">
        <v>193</v>
      </c>
      <c r="D16" s="104"/>
      <c r="E16" s="105" t="s">
        <v>240</v>
      </c>
      <c r="F16" s="69">
        <v>2</v>
      </c>
      <c r="G16" s="69">
        <v>2</v>
      </c>
      <c r="H16" s="69">
        <v>2</v>
      </c>
      <c r="I16" s="69">
        <v>4</v>
      </c>
      <c r="J16" s="69">
        <v>4</v>
      </c>
      <c r="K16" s="69"/>
      <c r="L16" s="69"/>
      <c r="M16" s="69">
        <v>2</v>
      </c>
      <c r="N16" s="69">
        <v>2</v>
      </c>
      <c r="O16" s="69">
        <v>2</v>
      </c>
      <c r="P16" s="69">
        <v>4</v>
      </c>
      <c r="Q16" s="69">
        <v>4</v>
      </c>
      <c r="R16" s="69"/>
      <c r="S16" s="69"/>
      <c r="T16" s="69">
        <v>2</v>
      </c>
      <c r="U16" s="69">
        <v>2</v>
      </c>
      <c r="V16" s="69">
        <v>2</v>
      </c>
      <c r="W16" s="69">
        <v>4</v>
      </c>
      <c r="X16" s="69">
        <v>4</v>
      </c>
      <c r="Y16" s="69"/>
      <c r="Z16" s="69"/>
      <c r="AA16" s="69">
        <v>2</v>
      </c>
      <c r="AB16" s="69">
        <v>2</v>
      </c>
      <c r="AC16" s="69">
        <v>2</v>
      </c>
      <c r="AD16" s="69">
        <v>4</v>
      </c>
      <c r="AE16" s="69">
        <v>4</v>
      </c>
      <c r="AF16" s="69"/>
      <c r="AG16" s="69"/>
      <c r="AH16" s="69"/>
      <c r="AI16" s="69"/>
      <c r="AJ16" s="69"/>
      <c r="AK16" s="70">
        <f t="shared" si="1"/>
        <v>56</v>
      </c>
      <c r="AL16" s="71">
        <f t="shared" si="0"/>
        <v>14</v>
      </c>
      <c r="AM16" s="279"/>
      <c r="AN16" s="279"/>
    </row>
    <row r="17" spans="1:40" ht="18" customHeight="1" x14ac:dyDescent="0.45">
      <c r="A17" s="74">
        <v>7</v>
      </c>
      <c r="B17" s="103" t="s">
        <v>114</v>
      </c>
      <c r="C17" s="83" t="s">
        <v>193</v>
      </c>
      <c r="D17" s="104"/>
      <c r="E17" s="105" t="s">
        <v>241</v>
      </c>
      <c r="F17" s="69">
        <v>2</v>
      </c>
      <c r="G17" s="69"/>
      <c r="H17" s="69"/>
      <c r="I17" s="69">
        <v>4</v>
      </c>
      <c r="J17" s="69">
        <v>4</v>
      </c>
      <c r="K17" s="69"/>
      <c r="L17" s="69">
        <v>2</v>
      </c>
      <c r="M17" s="69">
        <v>2</v>
      </c>
      <c r="N17" s="69"/>
      <c r="O17" s="69"/>
      <c r="P17" s="69">
        <v>4</v>
      </c>
      <c r="Q17" s="69">
        <v>4</v>
      </c>
      <c r="R17" s="69"/>
      <c r="S17" s="69">
        <v>2</v>
      </c>
      <c r="T17" s="69">
        <v>2</v>
      </c>
      <c r="U17" s="69"/>
      <c r="V17" s="69"/>
      <c r="W17" s="69">
        <v>4</v>
      </c>
      <c r="X17" s="69">
        <v>4</v>
      </c>
      <c r="Y17" s="69"/>
      <c r="Z17" s="69">
        <v>2</v>
      </c>
      <c r="AA17" s="69">
        <v>2</v>
      </c>
      <c r="AB17" s="69"/>
      <c r="AC17" s="69"/>
      <c r="AD17" s="69">
        <v>4</v>
      </c>
      <c r="AE17" s="69">
        <v>4</v>
      </c>
      <c r="AF17" s="69"/>
      <c r="AG17" s="69">
        <v>2</v>
      </c>
      <c r="AH17" s="69"/>
      <c r="AI17" s="69"/>
      <c r="AJ17" s="69"/>
      <c r="AK17" s="70">
        <f t="shared" si="1"/>
        <v>48</v>
      </c>
      <c r="AL17" s="71">
        <f t="shared" si="0"/>
        <v>12</v>
      </c>
      <c r="AM17" s="279"/>
      <c r="AN17" s="279"/>
    </row>
    <row r="18" spans="1:40" ht="18" customHeight="1" x14ac:dyDescent="0.45">
      <c r="A18" s="74">
        <v>8</v>
      </c>
      <c r="B18" s="103" t="s">
        <v>114</v>
      </c>
      <c r="C18" s="83" t="s">
        <v>193</v>
      </c>
      <c r="D18" s="104"/>
      <c r="E18" s="105" t="s">
        <v>242</v>
      </c>
      <c r="F18" s="69">
        <v>3</v>
      </c>
      <c r="G18" s="69">
        <v>3</v>
      </c>
      <c r="H18" s="69">
        <v>3</v>
      </c>
      <c r="I18" s="69"/>
      <c r="J18" s="69"/>
      <c r="K18" s="69">
        <v>4</v>
      </c>
      <c r="L18" s="69"/>
      <c r="M18" s="69">
        <v>3</v>
      </c>
      <c r="N18" s="69">
        <v>3</v>
      </c>
      <c r="O18" s="69">
        <v>3</v>
      </c>
      <c r="P18" s="69"/>
      <c r="Q18" s="69"/>
      <c r="R18" s="69">
        <v>3</v>
      </c>
      <c r="S18" s="69"/>
      <c r="T18" s="69">
        <v>3</v>
      </c>
      <c r="U18" s="69">
        <v>3</v>
      </c>
      <c r="V18" s="69">
        <v>3</v>
      </c>
      <c r="W18" s="69"/>
      <c r="X18" s="69"/>
      <c r="Y18" s="69">
        <v>3</v>
      </c>
      <c r="Z18" s="69"/>
      <c r="AA18" s="69">
        <v>3</v>
      </c>
      <c r="AB18" s="69">
        <v>3</v>
      </c>
      <c r="AC18" s="69">
        <v>3</v>
      </c>
      <c r="AD18" s="69"/>
      <c r="AE18" s="69"/>
      <c r="AF18" s="69">
        <v>3</v>
      </c>
      <c r="AG18" s="69"/>
      <c r="AH18" s="69"/>
      <c r="AI18" s="69"/>
      <c r="AJ18" s="69"/>
      <c r="AK18" s="70">
        <f t="shared" si="1"/>
        <v>49</v>
      </c>
      <c r="AL18" s="71">
        <f t="shared" si="0"/>
        <v>12.25</v>
      </c>
      <c r="AM18" s="279"/>
      <c r="AN18" s="279"/>
    </row>
    <row r="19" spans="1:40" ht="18" customHeight="1" x14ac:dyDescent="0.45">
      <c r="A19" s="74">
        <v>9</v>
      </c>
      <c r="B19" s="103" t="s">
        <v>114</v>
      </c>
      <c r="C19" s="83" t="s">
        <v>193</v>
      </c>
      <c r="D19" s="104"/>
      <c r="E19" s="105" t="s">
        <v>243</v>
      </c>
      <c r="F19" s="69"/>
      <c r="G19" s="69">
        <v>2</v>
      </c>
      <c r="H19" s="69">
        <v>2</v>
      </c>
      <c r="I19" s="69">
        <v>3</v>
      </c>
      <c r="J19" s="69">
        <v>3</v>
      </c>
      <c r="K19" s="69">
        <v>4</v>
      </c>
      <c r="L19" s="69"/>
      <c r="M19" s="69"/>
      <c r="N19" s="69">
        <v>2</v>
      </c>
      <c r="O19" s="69">
        <v>2</v>
      </c>
      <c r="P19" s="69">
        <v>3</v>
      </c>
      <c r="Q19" s="69">
        <v>3</v>
      </c>
      <c r="R19" s="69">
        <v>4</v>
      </c>
      <c r="S19" s="69"/>
      <c r="T19" s="69"/>
      <c r="U19" s="69">
        <v>2</v>
      </c>
      <c r="V19" s="69">
        <v>2</v>
      </c>
      <c r="W19" s="69">
        <v>3</v>
      </c>
      <c r="X19" s="69">
        <v>3</v>
      </c>
      <c r="Y19" s="69">
        <v>4</v>
      </c>
      <c r="Z19" s="69"/>
      <c r="AA19" s="69"/>
      <c r="AB19" s="69">
        <v>2</v>
      </c>
      <c r="AC19" s="69">
        <v>2</v>
      </c>
      <c r="AD19" s="69">
        <v>3</v>
      </c>
      <c r="AE19" s="69">
        <v>3</v>
      </c>
      <c r="AF19" s="69">
        <v>4</v>
      </c>
      <c r="AG19" s="69"/>
      <c r="AH19" s="69"/>
      <c r="AI19" s="69"/>
      <c r="AJ19" s="69"/>
      <c r="AK19" s="70">
        <f t="shared" si="1"/>
        <v>56</v>
      </c>
      <c r="AL19" s="71">
        <f t="shared" si="0"/>
        <v>14</v>
      </c>
      <c r="AM19" s="279"/>
      <c r="AN19" s="279"/>
    </row>
    <row r="20" spans="1:40" ht="18" customHeight="1" x14ac:dyDescent="0.45">
      <c r="A20" s="74">
        <v>10</v>
      </c>
      <c r="B20" s="103" t="s">
        <v>114</v>
      </c>
      <c r="C20" s="83" t="s">
        <v>193</v>
      </c>
      <c r="D20" s="104"/>
      <c r="E20" s="105" t="s">
        <v>244</v>
      </c>
      <c r="F20" s="69"/>
      <c r="G20" s="69"/>
      <c r="H20" s="69">
        <v>4</v>
      </c>
      <c r="I20" s="69"/>
      <c r="J20" s="69"/>
      <c r="K20" s="69">
        <v>4</v>
      </c>
      <c r="L20" s="69"/>
      <c r="M20" s="69"/>
      <c r="N20" s="69">
        <v>4</v>
      </c>
      <c r="O20" s="69"/>
      <c r="P20" s="69"/>
      <c r="Q20" s="69">
        <v>4</v>
      </c>
      <c r="R20" s="69"/>
      <c r="S20" s="69"/>
      <c r="T20" s="69"/>
      <c r="U20" s="69">
        <v>4</v>
      </c>
      <c r="V20" s="69"/>
      <c r="W20" s="69"/>
      <c r="X20" s="69">
        <v>4</v>
      </c>
      <c r="Y20" s="69"/>
      <c r="Z20" s="69"/>
      <c r="AA20" s="69"/>
      <c r="AB20" s="69"/>
      <c r="AC20" s="69">
        <v>4</v>
      </c>
      <c r="AD20" s="69"/>
      <c r="AE20" s="69"/>
      <c r="AF20" s="69">
        <v>4</v>
      </c>
      <c r="AG20" s="69"/>
      <c r="AH20" s="69"/>
      <c r="AI20" s="69"/>
      <c r="AJ20" s="69"/>
      <c r="AK20" s="70">
        <f t="shared" si="1"/>
        <v>32</v>
      </c>
      <c r="AL20" s="71">
        <f t="shared" si="0"/>
        <v>8</v>
      </c>
      <c r="AM20" s="279"/>
      <c r="AN20" s="279"/>
    </row>
    <row r="21" spans="1:40" ht="18" customHeight="1" x14ac:dyDescent="0.45">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79"/>
      <c r="AN21" s="279"/>
    </row>
    <row r="22" spans="1:40" ht="18" customHeight="1" x14ac:dyDescent="0.45">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79"/>
      <c r="AN22" s="279"/>
    </row>
    <row r="23" spans="1:40" ht="18" customHeight="1" x14ac:dyDescent="0.45">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79"/>
      <c r="AN23" s="279"/>
    </row>
    <row r="24" spans="1:40" ht="18" customHeight="1" x14ac:dyDescent="0.45">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79"/>
      <c r="AN24" s="279"/>
    </row>
    <row r="25" spans="1:40" ht="18" customHeight="1" x14ac:dyDescent="0.45">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79"/>
      <c r="AN25" s="279"/>
    </row>
    <row r="26" spans="1:40" ht="18" customHeight="1" x14ac:dyDescent="0.45">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79"/>
      <c r="AN26" s="279"/>
    </row>
    <row r="27" spans="1:40" ht="18" customHeight="1" x14ac:dyDescent="0.45">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79"/>
      <c r="AN27" s="279"/>
    </row>
    <row r="28" spans="1:40" ht="18" customHeight="1" x14ac:dyDescent="0.45">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79"/>
      <c r="AN28" s="279"/>
    </row>
    <row r="29" spans="1:40" ht="18" customHeight="1" x14ac:dyDescent="0.45">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79"/>
      <c r="AN29" s="279"/>
    </row>
    <row r="30" spans="1:40" ht="18" customHeight="1" x14ac:dyDescent="0.45">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79"/>
      <c r="AN30" s="279"/>
    </row>
    <row r="31" spans="1:40" ht="18" customHeight="1" x14ac:dyDescent="0.45">
      <c r="A31" s="276" t="s">
        <v>94</v>
      </c>
      <c r="B31" s="277"/>
      <c r="C31" s="277"/>
      <c r="D31" s="277"/>
      <c r="E31" s="277"/>
      <c r="F31" s="72">
        <f>+SUM(F11:F30)</f>
        <v>31</v>
      </c>
      <c r="G31" s="72">
        <f t="shared" ref="G31:AJ31" si="2">+SUM(G11:G30)</f>
        <v>31</v>
      </c>
      <c r="H31" s="72">
        <f t="shared" si="2"/>
        <v>19</v>
      </c>
      <c r="I31" s="72">
        <f t="shared" si="2"/>
        <v>31</v>
      </c>
      <c r="J31" s="72">
        <f t="shared" si="2"/>
        <v>31</v>
      </c>
      <c r="K31" s="72">
        <f t="shared" si="2"/>
        <v>28</v>
      </c>
      <c r="L31" s="72">
        <f t="shared" si="2"/>
        <v>10</v>
      </c>
      <c r="M31" s="72">
        <f t="shared" si="2"/>
        <v>31</v>
      </c>
      <c r="N31" s="72">
        <f t="shared" si="2"/>
        <v>35</v>
      </c>
      <c r="O31" s="72">
        <f t="shared" si="2"/>
        <v>15</v>
      </c>
      <c r="P31" s="72">
        <f t="shared" si="2"/>
        <v>31</v>
      </c>
      <c r="Q31" s="72">
        <f t="shared" si="2"/>
        <v>35</v>
      </c>
      <c r="R31" s="72">
        <f t="shared" si="2"/>
        <v>23</v>
      </c>
      <c r="S31" s="72">
        <f t="shared" si="2"/>
        <v>10</v>
      </c>
      <c r="T31" s="72">
        <f t="shared" si="2"/>
        <v>31</v>
      </c>
      <c r="U31" s="72">
        <f t="shared" si="2"/>
        <v>35</v>
      </c>
      <c r="V31" s="72">
        <f t="shared" si="2"/>
        <v>15</v>
      </c>
      <c r="W31" s="72">
        <f t="shared" si="2"/>
        <v>31</v>
      </c>
      <c r="X31" s="72">
        <f t="shared" si="2"/>
        <v>35</v>
      </c>
      <c r="Y31" s="72">
        <f t="shared" si="2"/>
        <v>15</v>
      </c>
      <c r="Z31" s="72">
        <f t="shared" si="2"/>
        <v>18</v>
      </c>
      <c r="AA31" s="72">
        <f t="shared" si="2"/>
        <v>31</v>
      </c>
      <c r="AB31" s="72">
        <f t="shared" si="2"/>
        <v>23</v>
      </c>
      <c r="AC31" s="72">
        <f t="shared" si="2"/>
        <v>27</v>
      </c>
      <c r="AD31" s="72">
        <f t="shared" si="2"/>
        <v>31</v>
      </c>
      <c r="AE31" s="72">
        <f t="shared" si="2"/>
        <v>31</v>
      </c>
      <c r="AF31" s="72">
        <f t="shared" si="2"/>
        <v>19</v>
      </c>
      <c r="AG31" s="72">
        <f t="shared" si="2"/>
        <v>18</v>
      </c>
      <c r="AH31" s="72">
        <f t="shared" si="2"/>
        <v>0</v>
      </c>
      <c r="AI31" s="72">
        <f t="shared" si="2"/>
        <v>0</v>
      </c>
      <c r="AJ31" s="72">
        <f t="shared" si="2"/>
        <v>0</v>
      </c>
      <c r="AK31" s="70">
        <f>+SUM(F31:AJ31)</f>
        <v>721</v>
      </c>
      <c r="AL31" s="71">
        <f>IF($AK$3="４週",AK31/4,AK31/(DAY(EOMONTH($F$9,0))/7))</f>
        <v>180.25</v>
      </c>
      <c r="AM31" s="275"/>
      <c r="AN31" s="275"/>
    </row>
    <row r="32" spans="1:40" ht="18" customHeight="1" x14ac:dyDescent="0.45">
      <c r="A32" s="277" t="s">
        <v>96</v>
      </c>
      <c r="B32" s="277"/>
      <c r="C32" s="277"/>
      <c r="D32" s="277"/>
      <c r="E32" s="278"/>
      <c r="F32" s="96">
        <v>12</v>
      </c>
      <c r="G32" s="96">
        <v>20</v>
      </c>
      <c r="H32" s="96">
        <v>12</v>
      </c>
      <c r="I32" s="96">
        <v>20</v>
      </c>
      <c r="J32" s="96">
        <v>12</v>
      </c>
      <c r="K32" s="96">
        <v>20</v>
      </c>
      <c r="L32" s="96">
        <v>12</v>
      </c>
      <c r="M32" s="96">
        <v>20</v>
      </c>
      <c r="N32" s="96">
        <v>12</v>
      </c>
      <c r="O32" s="96">
        <v>20</v>
      </c>
      <c r="P32" s="96">
        <v>12</v>
      </c>
      <c r="Q32" s="96">
        <v>20</v>
      </c>
      <c r="R32" s="96">
        <v>12</v>
      </c>
      <c r="S32" s="96">
        <v>20</v>
      </c>
      <c r="T32" s="96">
        <v>12</v>
      </c>
      <c r="U32" s="96">
        <v>20</v>
      </c>
      <c r="V32" s="96">
        <v>12</v>
      </c>
      <c r="W32" s="96">
        <v>20</v>
      </c>
      <c r="X32" s="96">
        <v>12</v>
      </c>
      <c r="Y32" s="96">
        <v>20</v>
      </c>
      <c r="Z32" s="96">
        <v>12</v>
      </c>
      <c r="AA32" s="96">
        <v>20</v>
      </c>
      <c r="AB32" s="96">
        <v>12</v>
      </c>
      <c r="AC32" s="96">
        <v>20</v>
      </c>
      <c r="AD32" s="96">
        <v>12</v>
      </c>
      <c r="AE32" s="96">
        <v>20</v>
      </c>
      <c r="AF32" s="96">
        <v>12</v>
      </c>
      <c r="AG32" s="96">
        <v>20</v>
      </c>
      <c r="AH32" s="96">
        <v>12</v>
      </c>
      <c r="AI32" s="96">
        <v>20</v>
      </c>
      <c r="AJ32" s="96">
        <v>10</v>
      </c>
      <c r="AK32" s="72"/>
      <c r="AL32" s="73"/>
      <c r="AM32" s="275"/>
      <c r="AN32" s="275"/>
    </row>
    <row r="33" spans="1:40" ht="15" customHeight="1" x14ac:dyDescent="0.45">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5.0999999999999996" customHeight="1" x14ac:dyDescent="0.45">
      <c r="A34" s="86"/>
      <c r="B34" s="86"/>
      <c r="C34" s="86"/>
      <c r="D34"/>
      <c r="E34"/>
      <c r="F34"/>
      <c r="G34"/>
      <c r="H34"/>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106"/>
      <c r="AK34" s="60"/>
      <c r="AL34" s="67"/>
      <c r="AM34" s="67"/>
      <c r="AN34" s="62"/>
    </row>
    <row r="35" spans="1:40" ht="5.0999999999999996" customHeight="1" x14ac:dyDescent="0.45">
      <c r="A35" s="86"/>
      <c r="B35" s="86"/>
      <c r="C35" s="86"/>
      <c r="D35"/>
      <c r="E35"/>
      <c r="F35"/>
      <c r="G35"/>
      <c r="H35"/>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106"/>
      <c r="AK35" s="60"/>
      <c r="AL35" s="67"/>
      <c r="AM35" s="67"/>
      <c r="AN35" s="62"/>
    </row>
    <row r="36" spans="1:40" ht="5.0999999999999996" customHeight="1" x14ac:dyDescent="0.45">
      <c r="A36" s="86"/>
      <c r="B36" s="86"/>
      <c r="C36" s="86"/>
      <c r="D36"/>
      <c r="E36"/>
      <c r="F36"/>
      <c r="G36"/>
      <c r="H36"/>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106"/>
      <c r="AK36" s="60"/>
      <c r="AL36" s="67"/>
      <c r="AM36" s="67"/>
      <c r="AN36" s="62"/>
    </row>
    <row r="37" spans="1:40" ht="18" customHeight="1" x14ac:dyDescent="0.45">
      <c r="A37" s="68" t="s">
        <v>210</v>
      </c>
      <c r="B37" s="60"/>
      <c r="D37" s="60"/>
      <c r="E37" s="60"/>
      <c r="F37" s="60"/>
      <c r="G37" s="60"/>
      <c r="H37" s="60"/>
      <c r="I37" s="60"/>
      <c r="J37" s="60"/>
      <c r="K37" s="60"/>
    </row>
    <row r="38" spans="1:40" ht="18" customHeight="1" x14ac:dyDescent="0.45">
      <c r="A38" s="112" t="s">
        <v>284</v>
      </c>
      <c r="B38" s="112"/>
      <c r="M38" s="68" t="s">
        <v>211</v>
      </c>
      <c r="N38" s="60"/>
      <c r="P38" s="60"/>
      <c r="Q38" s="60"/>
      <c r="R38" s="60"/>
      <c r="S38" s="60"/>
      <c r="T38" s="60"/>
      <c r="U38" s="136" t="str">
        <f>IF(COUNTIF(M40:M43,"○")&gt;1,"いずれか１つを選択してください。","")</f>
        <v/>
      </c>
      <c r="V38" s="60"/>
      <c r="W38" s="60"/>
      <c r="X38" s="60"/>
      <c r="Y38" s="60"/>
      <c r="Z38" s="60"/>
      <c r="AA38" s="60"/>
      <c r="AB38" s="60"/>
      <c r="AC38" s="60"/>
      <c r="AD38" s="60"/>
      <c r="AE38" s="60"/>
      <c r="AF38" s="60"/>
      <c r="AG38" s="60"/>
      <c r="AH38" s="60"/>
      <c r="AI38" s="60"/>
      <c r="AJ38" s="60"/>
      <c r="AK38" s="106"/>
      <c r="AL38" s="60"/>
      <c r="AM38" s="67"/>
      <c r="AN38" s="67"/>
    </row>
    <row r="39" spans="1:40" ht="18.75" customHeight="1" x14ac:dyDescent="0.45">
      <c r="A39" s="302"/>
      <c r="B39" s="302"/>
      <c r="C39" s="302"/>
      <c r="D39" s="110">
        <f>IF(S2=1,10,IF(S2=2,11,IF(S2=3,12,S2-3)))</f>
        <v>2</v>
      </c>
      <c r="E39" s="110">
        <f>IF(S2=1,11,IF(S2=2,12,S2-2))</f>
        <v>3</v>
      </c>
      <c r="F39" s="303">
        <f>IF(S2=1,12,S2-1)</f>
        <v>4</v>
      </c>
      <c r="G39" s="303"/>
      <c r="H39" s="303"/>
      <c r="I39" s="267" t="s">
        <v>280</v>
      </c>
      <c r="J39" s="267"/>
      <c r="K39" s="267"/>
      <c r="M39" s="276" t="s">
        <v>202</v>
      </c>
      <c r="N39" s="277"/>
      <c r="O39" s="277"/>
      <c r="P39" s="277"/>
      <c r="Q39" s="277"/>
      <c r="R39" s="277"/>
      <c r="S39" s="277"/>
      <c r="T39" s="277"/>
      <c r="U39" s="277"/>
      <c r="V39" s="277"/>
      <c r="W39" s="277"/>
      <c r="X39" s="277"/>
      <c r="Y39" s="277"/>
      <c r="Z39" s="277"/>
      <c r="AA39" s="277"/>
      <c r="AB39" s="277"/>
      <c r="AC39" s="277"/>
      <c r="AD39" s="277"/>
      <c r="AE39" s="277"/>
      <c r="AF39" s="277"/>
      <c r="AG39" s="277"/>
      <c r="AH39" s="305" t="s">
        <v>320</v>
      </c>
      <c r="AI39" s="306"/>
      <c r="AJ39" s="306"/>
      <c r="AK39" s="306"/>
      <c r="AL39" s="307"/>
      <c r="AM39" s="266" t="s">
        <v>213</v>
      </c>
      <c r="AN39" s="266"/>
    </row>
    <row r="40" spans="1:40" ht="18" customHeight="1" x14ac:dyDescent="0.45">
      <c r="A40" s="266" t="s">
        <v>288</v>
      </c>
      <c r="B40" s="266"/>
      <c r="C40" s="266"/>
      <c r="D40" s="111">
        <v>80</v>
      </c>
      <c r="E40" s="111">
        <v>80</v>
      </c>
      <c r="F40" s="304">
        <v>81</v>
      </c>
      <c r="G40" s="304"/>
      <c r="H40" s="304"/>
      <c r="I40" s="267">
        <f>SUM(D40:F40)</f>
        <v>241</v>
      </c>
      <c r="J40" s="267"/>
      <c r="K40" s="267"/>
      <c r="M40" s="296" t="s">
        <v>295</v>
      </c>
      <c r="N40" s="272" t="s">
        <v>321</v>
      </c>
      <c r="O40" s="290"/>
      <c r="P40" s="291"/>
      <c r="Q40" s="284" t="s">
        <v>317</v>
      </c>
      <c r="R40" s="285"/>
      <c r="S40" s="285"/>
      <c r="T40" s="285"/>
      <c r="U40" s="285"/>
      <c r="V40" s="285"/>
      <c r="W40" s="285"/>
      <c r="X40" s="285"/>
      <c r="Y40" s="285"/>
      <c r="Z40" s="285"/>
      <c r="AA40" s="285"/>
      <c r="AB40" s="285"/>
      <c r="AC40" s="285"/>
      <c r="AD40" s="285"/>
      <c r="AE40" s="285"/>
      <c r="AF40" s="285"/>
      <c r="AG40" s="286"/>
      <c r="AH40" s="283">
        <f>SUM(F32:AJ32)</f>
        <v>490</v>
      </c>
      <c r="AI40" s="265"/>
      <c r="AJ40" s="131" t="s">
        <v>203</v>
      </c>
      <c r="AK40" s="283">
        <f>ROUNDUP(AH40/450,0)</f>
        <v>2</v>
      </c>
      <c r="AL40" s="265"/>
      <c r="AM40" s="267">
        <f>MIN(AH40:AK42)</f>
        <v>1</v>
      </c>
      <c r="AN40" s="267"/>
    </row>
    <row r="41" spans="1:40" ht="18" customHeight="1" x14ac:dyDescent="0.45">
      <c r="A41" s="292"/>
      <c r="B41" s="292"/>
      <c r="C41" s="292"/>
      <c r="D41" s="67"/>
      <c r="E41" s="67"/>
      <c r="F41" s="67"/>
      <c r="G41" s="67"/>
      <c r="H41" s="67"/>
      <c r="I41" s="67" t="s">
        <v>298</v>
      </c>
      <c r="J41" s="67"/>
      <c r="K41" s="67"/>
      <c r="M41" s="297"/>
      <c r="N41" s="273"/>
      <c r="O41" s="292"/>
      <c r="P41" s="293"/>
      <c r="Q41" s="287" t="s">
        <v>318</v>
      </c>
      <c r="R41" s="288"/>
      <c r="S41" s="288"/>
      <c r="T41" s="288"/>
      <c r="U41" s="288"/>
      <c r="V41" s="288"/>
      <c r="W41" s="288"/>
      <c r="X41" s="288"/>
      <c r="Y41" s="288"/>
      <c r="Z41" s="288"/>
      <c r="AA41" s="288"/>
      <c r="AB41" s="288"/>
      <c r="AC41" s="288"/>
      <c r="AD41" s="288"/>
      <c r="AE41" s="288"/>
      <c r="AF41" s="288"/>
      <c r="AG41" s="289"/>
      <c r="AH41" s="276">
        <f>COUNTA(B12:B30)</f>
        <v>9</v>
      </c>
      <c r="AI41" s="277"/>
      <c r="AJ41" s="137" t="s">
        <v>204</v>
      </c>
      <c r="AK41" s="283">
        <f>ROUNDUP(AH41/10,0)</f>
        <v>1</v>
      </c>
      <c r="AL41" s="265"/>
      <c r="AM41" s="267"/>
      <c r="AN41" s="267"/>
    </row>
    <row r="42" spans="1:40" ht="18" customHeight="1" x14ac:dyDescent="0.45">
      <c r="A42" s="320"/>
      <c r="B42" s="320"/>
      <c r="C42" s="320"/>
      <c r="D42" s="67"/>
      <c r="E42" s="67"/>
      <c r="F42" s="320"/>
      <c r="G42" s="320"/>
      <c r="H42" s="320"/>
      <c r="I42" s="267">
        <f>I40/3</f>
        <v>80.333333333333329</v>
      </c>
      <c r="J42" s="267"/>
      <c r="K42" s="267"/>
      <c r="M42" s="298"/>
      <c r="N42" s="274"/>
      <c r="O42" s="294"/>
      <c r="P42" s="295"/>
      <c r="Q42" s="287" t="s">
        <v>319</v>
      </c>
      <c r="R42" s="288"/>
      <c r="S42" s="288"/>
      <c r="T42" s="288"/>
      <c r="U42" s="288"/>
      <c r="V42" s="288"/>
      <c r="W42" s="288"/>
      <c r="X42" s="288"/>
      <c r="Y42" s="288"/>
      <c r="Z42" s="288"/>
      <c r="AA42" s="288"/>
      <c r="AB42" s="288"/>
      <c r="AC42" s="288"/>
      <c r="AD42" s="288"/>
      <c r="AE42" s="288"/>
      <c r="AF42" s="288"/>
      <c r="AG42" s="289"/>
      <c r="AH42" s="283">
        <f>ROUNDDOWN(I42,1)</f>
        <v>80.3</v>
      </c>
      <c r="AI42" s="265"/>
      <c r="AJ42" s="138" t="s">
        <v>204</v>
      </c>
      <c r="AK42" s="283">
        <f>ROUNDUP(AH42/40,0)</f>
        <v>3</v>
      </c>
      <c r="AL42" s="265"/>
      <c r="AM42" s="267"/>
      <c r="AN42" s="267"/>
    </row>
    <row r="43" spans="1:40" ht="18" customHeight="1" x14ac:dyDescent="0.45">
      <c r="B43" s="62"/>
      <c r="M43" s="111"/>
      <c r="N43" s="287" t="s">
        <v>322</v>
      </c>
      <c r="O43" s="288"/>
      <c r="P43" s="288"/>
      <c r="Q43" s="288"/>
      <c r="R43" s="288"/>
      <c r="S43" s="288"/>
      <c r="T43" s="288"/>
      <c r="U43" s="288"/>
      <c r="V43" s="288"/>
      <c r="W43" s="288"/>
      <c r="X43" s="288"/>
      <c r="Y43" s="288"/>
      <c r="Z43" s="288"/>
      <c r="AA43" s="288"/>
      <c r="AB43" s="288"/>
      <c r="AC43" s="288"/>
      <c r="AD43" s="288"/>
      <c r="AE43" s="288"/>
      <c r="AF43" s="288"/>
      <c r="AG43" s="289"/>
      <c r="AH43" s="282"/>
      <c r="AI43" s="282"/>
      <c r="AJ43" s="282"/>
      <c r="AK43" s="282"/>
      <c r="AL43" s="282"/>
      <c r="AM43" s="276" cm="1">
        <f t="array" ref="AM43">ROUNDUP(_xlfn.IFS(AM40&lt;2,1,AND(AM40&lt;=2,AM40&lt;6),AM40-1,AM40&gt;=6,AM40/2*3),1)</f>
        <v>1</v>
      </c>
      <c r="AN43" s="278"/>
    </row>
    <row r="44" spans="1:40" ht="5.0999999999999996" customHeight="1" x14ac:dyDescent="0.45">
      <c r="A44" s="86"/>
      <c r="B44" s="86"/>
      <c r="C44" s="86"/>
      <c r="D44" s="86"/>
      <c r="E44" s="86"/>
      <c r="F44" s="86"/>
      <c r="G44" s="86"/>
      <c r="H44" s="86"/>
      <c r="I44" s="86"/>
      <c r="J44" s="60"/>
      <c r="K44" s="60"/>
      <c r="L44" s="60"/>
      <c r="M44" s="106"/>
      <c r="N44" s="60"/>
      <c r="W44" s="67"/>
      <c r="X44" s="60"/>
      <c r="Y44" s="60"/>
      <c r="Z44" s="60"/>
      <c r="AA44" s="60"/>
      <c r="AB44" s="60"/>
      <c r="AC44" s="60"/>
      <c r="AD44" s="60"/>
      <c r="AE44" s="60"/>
      <c r="AF44" s="60"/>
      <c r="AG44" s="60"/>
      <c r="AH44" s="60"/>
      <c r="AI44" s="60"/>
      <c r="AJ44" s="106"/>
      <c r="AK44" s="60"/>
      <c r="AL44" s="67"/>
      <c r="AM44" s="67"/>
      <c r="AN44" s="62"/>
    </row>
    <row r="45" spans="1:40" ht="21" customHeight="1" x14ac:dyDescent="0.45">
      <c r="A45" s="68" t="s">
        <v>214</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0" ht="24.9" customHeight="1" x14ac:dyDescent="0.45">
      <c r="A46" s="62"/>
      <c r="B46" s="67"/>
      <c r="C46" s="309" t="str">
        <f>IF(VLOOKUP($AK$1,選択肢!$A$1:$J$31,C51,FALSE)=0,"-",VLOOKUP($AK$1,選択肢!$A$1:$J$31,C51,FALSE))</f>
        <v>管理者</v>
      </c>
      <c r="D46" s="310"/>
      <c r="E46" s="316" t="str">
        <f>IF(VLOOKUP($AK$1,選択肢!$A$1:$J$31,E51,FALSE)=0,"-",VLOOKUP($AK$1,選択肢!$A$1:$J$31,E51,FALSE))</f>
        <v>サービス提供責任者</v>
      </c>
      <c r="F46" s="316"/>
      <c r="G46" s="316"/>
      <c r="H46" s="316"/>
      <c r="I46" s="309" t="str">
        <f>IF(VLOOKUP($AK$1,選択肢!$A$1:$J$31,I51,FALSE)=0,"-",VLOOKUP($AK$1,選択肢!$A$1:$J$31,I51,FALSE))</f>
        <v>従業者</v>
      </c>
      <c r="J46" s="310"/>
      <c r="K46" s="310"/>
      <c r="L46" s="310"/>
      <c r="M46" s="310"/>
      <c r="N46" s="317"/>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62"/>
    </row>
    <row r="47" spans="1:40" ht="18" customHeight="1" x14ac:dyDescent="0.45">
      <c r="A47" s="62"/>
      <c r="B47" s="67"/>
      <c r="C47" s="102" t="s">
        <v>56</v>
      </c>
      <c r="D47" s="102" t="s">
        <v>57</v>
      </c>
      <c r="E47" s="101" t="s">
        <v>56</v>
      </c>
      <c r="F47" s="315" t="s">
        <v>57</v>
      </c>
      <c r="G47" s="315"/>
      <c r="H47" s="315"/>
      <c r="I47" s="312" t="s">
        <v>56</v>
      </c>
      <c r="J47" s="313"/>
      <c r="K47" s="314"/>
      <c r="L47" s="312" t="s">
        <v>57</v>
      </c>
      <c r="M47" s="313"/>
      <c r="N47" s="314"/>
      <c r="O47" s="308"/>
      <c r="P47" s="308"/>
      <c r="Q47" s="308"/>
      <c r="R47" s="308"/>
      <c r="S47" s="308"/>
      <c r="T47" s="308"/>
      <c r="U47" s="308"/>
      <c r="V47" s="308"/>
      <c r="W47" s="308"/>
      <c r="X47" s="308"/>
      <c r="Y47" s="308"/>
      <c r="Z47" s="308"/>
      <c r="AA47" s="308"/>
      <c r="AB47" s="308"/>
      <c r="AC47" s="308"/>
      <c r="AD47" s="308"/>
      <c r="AE47" s="308"/>
      <c r="AF47" s="308"/>
      <c r="AG47" s="308"/>
      <c r="AH47" s="308"/>
      <c r="AI47" s="308"/>
      <c r="AJ47" s="308"/>
      <c r="AK47" s="308"/>
      <c r="AL47" s="130"/>
      <c r="AM47" s="130"/>
      <c r="AN47" s="62"/>
    </row>
    <row r="48" spans="1:40" ht="18" customHeight="1" x14ac:dyDescent="0.45">
      <c r="A48" s="62"/>
      <c r="B48" s="75" t="s">
        <v>108</v>
      </c>
      <c r="C48" s="101">
        <f>COUNTIFS($B$11:$B$30,C$46,$C$11:$C$30,"A",$E$11:$E$30,"*")</f>
        <v>1</v>
      </c>
      <c r="D48" s="101">
        <f>COUNTIFS($B$11:$B$30,C$46,$C$11:$C$30,"B",$E$11:$E$30,"*")</f>
        <v>0</v>
      </c>
      <c r="E48" s="101">
        <f>COUNTIFS($B$11:$B$30,E$46,$C$11:$C$30,"A",$E$11:$E$30,"*")</f>
        <v>0</v>
      </c>
      <c r="F48" s="312">
        <f>COUNTIFS($B$11:$B$30,E$46,$C$11:$C$30,"B",$E$11:$E$30,"*")</f>
        <v>1</v>
      </c>
      <c r="G48" s="313"/>
      <c r="H48" s="314"/>
      <c r="I48" s="312">
        <f>COUNTIFS($B$11:$B$30,I$46,$C$11:$C$30,"A",$E$11:$E$30,"*")</f>
        <v>0</v>
      </c>
      <c r="J48" s="313"/>
      <c r="K48" s="314"/>
      <c r="L48" s="312">
        <f>COUNTIFS($B$11:$B$30,I$46,$C$11:$C$30,"B",$E$11:$E$30,"*")</f>
        <v>0</v>
      </c>
      <c r="M48" s="313"/>
      <c r="N48" s="314"/>
      <c r="O48" s="308"/>
      <c r="P48" s="308"/>
      <c r="Q48" s="308"/>
      <c r="R48" s="308"/>
      <c r="S48" s="308"/>
      <c r="T48" s="308"/>
      <c r="U48" s="308"/>
      <c r="V48" s="308"/>
      <c r="W48" s="308"/>
      <c r="X48" s="308"/>
      <c r="Y48" s="308"/>
      <c r="Z48" s="308"/>
      <c r="AA48" s="308"/>
      <c r="AB48" s="308"/>
      <c r="AC48" s="308"/>
      <c r="AD48" s="308"/>
      <c r="AE48" s="308"/>
      <c r="AF48" s="308"/>
      <c r="AG48" s="308"/>
      <c r="AH48" s="308"/>
      <c r="AI48" s="308"/>
      <c r="AJ48" s="308"/>
      <c r="AK48" s="308"/>
      <c r="AL48" s="130"/>
      <c r="AM48" s="130"/>
      <c r="AN48" s="62"/>
    </row>
    <row r="49" spans="1:40" ht="18" customHeight="1" x14ac:dyDescent="0.45">
      <c r="A49" s="62"/>
      <c r="B49" s="82" t="s">
        <v>109</v>
      </c>
      <c r="C49" s="113"/>
      <c r="D49" s="113"/>
      <c r="E49" s="101">
        <f>COUNTIFS($B$11:$B$30,E$46,$C$11:$C$30,"C",$E$11:$E$30,"*")</f>
        <v>1</v>
      </c>
      <c r="F49" s="312">
        <f>COUNTIFS($B$11:$B$30,E$46,$C$11:$C$30,"D",$E$11:$E$30,"*")</f>
        <v>0</v>
      </c>
      <c r="G49" s="313"/>
      <c r="H49" s="314"/>
      <c r="I49" s="312">
        <f>COUNTIFS($B$11:$B$30,I$46,$C$11:$C$30,"C",$E$11:$E$30,"*")</f>
        <v>2</v>
      </c>
      <c r="J49" s="313"/>
      <c r="K49" s="314"/>
      <c r="L49" s="312">
        <f>COUNTIFS($B$11:$B$30,I$46,$C$11:$C$30,"D",$E$11:$E$30,"*")</f>
        <v>5</v>
      </c>
      <c r="M49" s="313"/>
      <c r="N49" s="314"/>
      <c r="O49" s="308"/>
      <c r="P49" s="308"/>
      <c r="Q49" s="308"/>
      <c r="R49" s="308"/>
      <c r="S49" s="308"/>
      <c r="T49" s="308"/>
      <c r="U49" s="308"/>
      <c r="V49" s="308"/>
      <c r="W49" s="308"/>
      <c r="X49" s="308"/>
      <c r="Y49" s="308"/>
      <c r="Z49" s="308"/>
      <c r="AA49" s="308"/>
      <c r="AB49" s="308"/>
      <c r="AC49" s="308"/>
      <c r="AD49" s="308"/>
      <c r="AE49" s="308"/>
      <c r="AF49" s="308"/>
      <c r="AG49" s="308"/>
      <c r="AH49" s="308"/>
      <c r="AI49" s="308"/>
      <c r="AJ49" s="308"/>
      <c r="AK49" s="308"/>
      <c r="AL49" s="130"/>
      <c r="AM49" s="130"/>
      <c r="AN49" s="62"/>
    </row>
    <row r="50" spans="1:40" ht="18" customHeight="1" x14ac:dyDescent="0.45">
      <c r="A50" s="62"/>
      <c r="B50" s="82" t="s">
        <v>201</v>
      </c>
      <c r="C50" s="318"/>
      <c r="D50" s="319"/>
      <c r="E50" s="312">
        <f>IF($AK$3="４週",SUMIFS($AK$11:$AK$30,$B$11:$B$30,E46)/4/$AH$5,IF($AK$3="歴月",SUMIFS($AK$11:$AK$30,$B$11:$B$30,E46)/$AL$5,"記載する期間を選択してください"))</f>
        <v>1</v>
      </c>
      <c r="F50" s="313"/>
      <c r="G50" s="313"/>
      <c r="H50" s="314"/>
      <c r="I50" s="312">
        <f>IF($AK$3="４週",SUMIFS($AK$11:$AK$30,$B$11:$B$30,I46)/4/$AH$5,IF($AK$3="歴月",SUMIFS($AK$11:$AK$30,$B$11:$B$30,I46)/$AL$5,"記載する期間を選択してください"))</f>
        <v>2.5062500000000001</v>
      </c>
      <c r="J50" s="313"/>
      <c r="K50" s="313"/>
      <c r="L50" s="313"/>
      <c r="M50" s="313"/>
      <c r="N50" s="314"/>
      <c r="O50" s="308"/>
      <c r="P50" s="308"/>
      <c r="Q50" s="308"/>
      <c r="R50" s="308"/>
      <c r="S50" s="308"/>
      <c r="T50" s="308"/>
      <c r="U50" s="308"/>
      <c r="V50" s="308"/>
      <c r="W50" s="308"/>
      <c r="X50" s="308"/>
      <c r="Y50" s="308"/>
      <c r="Z50" s="308"/>
      <c r="AA50" s="308"/>
      <c r="AB50" s="308"/>
      <c r="AC50" s="308"/>
      <c r="AD50" s="308"/>
      <c r="AE50" s="308"/>
      <c r="AF50" s="308"/>
      <c r="AG50" s="308"/>
      <c r="AH50" s="308"/>
      <c r="AI50" s="308"/>
      <c r="AJ50" s="308"/>
      <c r="AK50" s="308"/>
      <c r="AL50" s="308"/>
      <c r="AM50" s="308"/>
      <c r="AN50" s="62"/>
    </row>
    <row r="51" spans="1:40" ht="5.0999999999999996" customHeight="1" x14ac:dyDescent="0.45">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x14ac:dyDescent="0.45">
      <c r="A52" s="60" t="s">
        <v>166</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x14ac:dyDescent="0.45">
      <c r="A53" s="60" t="s">
        <v>167</v>
      </c>
      <c r="B53" s="86"/>
      <c r="C53" s="86"/>
      <c r="D53" s="86"/>
      <c r="E53" s="86"/>
      <c r="F53" s="86"/>
      <c r="G53" s="86"/>
      <c r="H53" s="68"/>
      <c r="I53" s="68"/>
      <c r="J53" s="68"/>
      <c r="K53" s="68"/>
      <c r="L53" s="68"/>
      <c r="M53" s="68"/>
    </row>
    <row r="54" spans="1:40" s="60" customFormat="1" ht="15" customHeight="1" x14ac:dyDescent="0.45">
      <c r="A54" s="60" t="s">
        <v>217</v>
      </c>
      <c r="B54" s="86"/>
      <c r="C54" s="86"/>
      <c r="D54" s="86"/>
      <c r="E54" s="86"/>
      <c r="F54" s="86"/>
      <c r="G54" s="86"/>
      <c r="H54" s="68"/>
      <c r="I54" s="68"/>
      <c r="J54" s="68"/>
      <c r="K54" s="68"/>
      <c r="L54" s="68"/>
      <c r="M54" s="68"/>
    </row>
    <row r="55" spans="1:40" s="60" customFormat="1" ht="15" customHeight="1" x14ac:dyDescent="0.45">
      <c r="A55" s="60" t="s">
        <v>168</v>
      </c>
      <c r="B55" s="86"/>
      <c r="C55" s="86"/>
      <c r="D55" s="86"/>
      <c r="E55" s="86"/>
      <c r="F55" s="86"/>
      <c r="G55" s="86"/>
      <c r="H55" s="68"/>
      <c r="I55" s="68"/>
      <c r="J55" s="68"/>
      <c r="K55" s="68"/>
      <c r="L55" s="68"/>
      <c r="M55" s="68"/>
    </row>
    <row r="56" spans="1:40" s="60" customFormat="1" ht="15" customHeight="1" x14ac:dyDescent="0.45">
      <c r="A56" s="60" t="s">
        <v>169</v>
      </c>
      <c r="B56" s="86"/>
      <c r="C56" s="86"/>
      <c r="D56" s="86"/>
      <c r="E56" s="86"/>
      <c r="F56" s="86"/>
      <c r="G56" s="86"/>
      <c r="H56" s="68"/>
      <c r="I56" s="68"/>
      <c r="J56" s="68"/>
      <c r="K56" s="68"/>
      <c r="L56" s="68"/>
      <c r="M56" s="68"/>
    </row>
    <row r="57" spans="1:40" ht="15" customHeight="1" x14ac:dyDescent="0.45">
      <c r="A57" s="60" t="s">
        <v>170</v>
      </c>
      <c r="B57" s="94"/>
      <c r="C57" s="60"/>
      <c r="D57" s="60"/>
      <c r="E57" s="60"/>
      <c r="F57" s="60"/>
      <c r="G57" s="60"/>
    </row>
    <row r="58" spans="1:40" ht="15" customHeight="1" x14ac:dyDescent="0.45">
      <c r="A58" s="60" t="s">
        <v>171</v>
      </c>
      <c r="B58" s="94"/>
      <c r="C58" s="60"/>
      <c r="D58" s="60"/>
      <c r="E58" s="60"/>
      <c r="F58" s="60"/>
      <c r="G58" s="60"/>
    </row>
    <row r="59" spans="1:40" ht="15" customHeight="1" x14ac:dyDescent="0.45">
      <c r="A59" s="60"/>
      <c r="B59" s="75" t="s">
        <v>172</v>
      </c>
      <c r="C59" s="267" t="s">
        <v>173</v>
      </c>
      <c r="D59" s="267"/>
      <c r="E59" s="267"/>
      <c r="F59" s="60"/>
      <c r="G59" s="60"/>
    </row>
    <row r="60" spans="1:40" ht="15" customHeight="1" x14ac:dyDescent="0.45">
      <c r="A60" s="60"/>
      <c r="B60" s="97" t="s">
        <v>190</v>
      </c>
      <c r="C60" s="280" t="s">
        <v>174</v>
      </c>
      <c r="D60" s="280"/>
      <c r="E60" s="280"/>
      <c r="F60" s="60"/>
      <c r="G60" s="60"/>
    </row>
    <row r="61" spans="1:40" ht="15" customHeight="1" x14ac:dyDescent="0.45">
      <c r="A61" s="60"/>
      <c r="B61" s="97" t="s">
        <v>191</v>
      </c>
      <c r="C61" s="280" t="s">
        <v>175</v>
      </c>
      <c r="D61" s="280"/>
      <c r="E61" s="280"/>
      <c r="F61" s="60"/>
      <c r="G61" s="60"/>
    </row>
    <row r="62" spans="1:40" ht="15" customHeight="1" x14ac:dyDescent="0.45">
      <c r="A62" s="60"/>
      <c r="B62" s="97" t="s">
        <v>192</v>
      </c>
      <c r="C62" s="280" t="s">
        <v>176</v>
      </c>
      <c r="D62" s="280"/>
      <c r="E62" s="280"/>
      <c r="F62" s="60"/>
      <c r="G62" s="60"/>
    </row>
    <row r="63" spans="1:40" ht="15" customHeight="1" x14ac:dyDescent="0.45">
      <c r="A63" s="60"/>
      <c r="B63" s="97" t="s">
        <v>193</v>
      </c>
      <c r="C63" s="280" t="s">
        <v>177</v>
      </c>
      <c r="D63" s="280"/>
      <c r="E63" s="280"/>
      <c r="F63" s="60"/>
      <c r="G63" s="60"/>
    </row>
    <row r="64" spans="1:40" ht="15" customHeight="1" x14ac:dyDescent="0.45">
      <c r="A64" s="60"/>
      <c r="B64" s="60" t="s">
        <v>178</v>
      </c>
      <c r="C64" s="60"/>
      <c r="D64" s="60"/>
      <c r="E64" s="60"/>
      <c r="F64" s="60"/>
      <c r="G64" s="60"/>
    </row>
    <row r="65" spans="1:7" ht="15" customHeight="1" x14ac:dyDescent="0.45">
      <c r="A65" s="60"/>
      <c r="B65" s="60" t="s">
        <v>195</v>
      </c>
      <c r="C65" s="60"/>
      <c r="D65" s="60"/>
      <c r="E65" s="60"/>
      <c r="F65" s="60"/>
      <c r="G65" s="60"/>
    </row>
    <row r="66" spans="1:7" ht="15" customHeight="1" x14ac:dyDescent="0.45">
      <c r="A66" s="60"/>
      <c r="B66" s="60" t="s">
        <v>179</v>
      </c>
      <c r="C66" s="60"/>
      <c r="D66" s="60"/>
      <c r="E66" s="60"/>
      <c r="F66" s="60"/>
      <c r="G66" s="60"/>
    </row>
    <row r="67" spans="1:7" ht="15" customHeight="1" x14ac:dyDescent="0.45">
      <c r="A67" s="60" t="s">
        <v>180</v>
      </c>
      <c r="B67" s="94"/>
      <c r="C67" s="60"/>
      <c r="D67" s="60"/>
      <c r="E67" s="60"/>
      <c r="F67" s="60"/>
      <c r="G67" s="60"/>
    </row>
    <row r="68" spans="1:7" ht="15" customHeight="1" x14ac:dyDescent="0.45">
      <c r="A68" s="60" t="s">
        <v>181</v>
      </c>
      <c r="B68" s="94"/>
      <c r="C68" s="60"/>
      <c r="D68" s="60"/>
      <c r="E68" s="60"/>
      <c r="F68" s="60"/>
      <c r="G68" s="60"/>
    </row>
    <row r="69" spans="1:7" ht="15" customHeight="1" x14ac:dyDescent="0.45">
      <c r="A69" s="60" t="s">
        <v>196</v>
      </c>
      <c r="B69" s="94"/>
      <c r="C69" s="60"/>
      <c r="D69" s="60"/>
      <c r="E69" s="60"/>
      <c r="F69" s="60"/>
      <c r="G69" s="60"/>
    </row>
    <row r="70" spans="1:7" ht="15" customHeight="1" x14ac:dyDescent="0.45">
      <c r="A70" s="60" t="s">
        <v>182</v>
      </c>
      <c r="B70" s="94"/>
      <c r="C70" s="60"/>
      <c r="D70" s="60"/>
      <c r="E70" s="60"/>
      <c r="F70" s="60"/>
      <c r="G70" s="60"/>
    </row>
    <row r="71" spans="1:7" ht="15" customHeight="1" x14ac:dyDescent="0.45">
      <c r="A71" s="60" t="s">
        <v>316</v>
      </c>
      <c r="B71" s="94"/>
      <c r="C71" s="60"/>
      <c r="D71" s="60"/>
      <c r="E71" s="60"/>
      <c r="F71" s="60"/>
      <c r="G71" s="60"/>
    </row>
    <row r="72" spans="1:7" ht="15" customHeight="1" x14ac:dyDescent="0.45">
      <c r="A72" s="60" t="s">
        <v>183</v>
      </c>
      <c r="B72" s="94"/>
      <c r="C72" s="60"/>
      <c r="D72" s="60"/>
      <c r="E72" s="60"/>
      <c r="F72" s="60"/>
      <c r="G72" s="60"/>
    </row>
    <row r="73" spans="1:7" ht="15" customHeight="1" x14ac:dyDescent="0.45">
      <c r="A73" s="60" t="s">
        <v>184</v>
      </c>
      <c r="B73" s="94"/>
      <c r="C73" s="60"/>
      <c r="D73" s="60"/>
      <c r="E73" s="60"/>
      <c r="F73" s="60"/>
      <c r="G73" s="60"/>
    </row>
    <row r="74" spans="1:7" ht="15" customHeight="1" x14ac:dyDescent="0.45">
      <c r="A74" s="60" t="s">
        <v>185</v>
      </c>
      <c r="B74" s="94"/>
      <c r="C74" s="60"/>
      <c r="D74" s="60"/>
      <c r="E74" s="60"/>
      <c r="F74" s="60"/>
      <c r="G74" s="60"/>
    </row>
    <row r="75" spans="1:7" ht="15" customHeight="1" x14ac:dyDescent="0.45">
      <c r="A75" s="60" t="s">
        <v>186</v>
      </c>
      <c r="B75" s="94"/>
      <c r="C75" s="60"/>
      <c r="D75" s="60"/>
      <c r="E75" s="60"/>
      <c r="F75" s="60"/>
      <c r="G75" s="60"/>
    </row>
    <row r="76" spans="1:7" ht="15" customHeight="1" x14ac:dyDescent="0.45">
      <c r="A76" s="60" t="s">
        <v>187</v>
      </c>
      <c r="B76" s="94"/>
      <c r="C76" s="60"/>
      <c r="D76" s="60"/>
      <c r="E76" s="60"/>
      <c r="F76" s="60"/>
      <c r="G76" s="60"/>
    </row>
    <row r="77" spans="1:7" ht="15" customHeight="1" x14ac:dyDescent="0.45">
      <c r="A77" s="60" t="s">
        <v>188</v>
      </c>
      <c r="B77" s="94"/>
      <c r="C77" s="60"/>
      <c r="D77" s="60"/>
      <c r="E77" s="60"/>
      <c r="F77" s="60"/>
      <c r="G77" s="60"/>
    </row>
    <row r="78" spans="1:7" ht="15" customHeight="1" x14ac:dyDescent="0.45">
      <c r="A78" s="60" t="s">
        <v>189</v>
      </c>
      <c r="B78" s="94"/>
      <c r="C78" s="60"/>
      <c r="D78" s="60"/>
      <c r="E78" s="60"/>
      <c r="F78" s="60"/>
      <c r="G78" s="60"/>
    </row>
    <row r="79" spans="1:7" ht="15" customHeight="1" x14ac:dyDescent="0.45">
      <c r="A79" s="60" t="s">
        <v>194</v>
      </c>
      <c r="B79" s="94"/>
      <c r="C79" s="60"/>
      <c r="D79" s="60"/>
      <c r="E79" s="60"/>
      <c r="F79" s="60"/>
      <c r="G79" s="60"/>
    </row>
  </sheetData>
  <mergeCells count="128">
    <mergeCell ref="AM43:AN43"/>
    <mergeCell ref="AK1:AN1"/>
    <mergeCell ref="M2:P2"/>
    <mergeCell ref="Q2:R2"/>
    <mergeCell ref="S2:T2"/>
    <mergeCell ref="U2:V2"/>
    <mergeCell ref="AK2:AN2"/>
    <mergeCell ref="AK3:AN3"/>
    <mergeCell ref="AK4:AN4"/>
    <mergeCell ref="AH5:AJ5"/>
    <mergeCell ref="AM28:AN28"/>
    <mergeCell ref="AM19:AN19"/>
    <mergeCell ref="AM20:AN20"/>
    <mergeCell ref="AM21:AN21"/>
    <mergeCell ref="AM22:AN22"/>
    <mergeCell ref="AM23:AN23"/>
    <mergeCell ref="AM24:AN24"/>
    <mergeCell ref="AM25:AN25"/>
    <mergeCell ref="AM29:AN29"/>
    <mergeCell ref="AM30:AN30"/>
    <mergeCell ref="AM40:AN42"/>
    <mergeCell ref="A7:A10"/>
    <mergeCell ref="B7:B10"/>
    <mergeCell ref="C7:C10"/>
    <mergeCell ref="D7:D10"/>
    <mergeCell ref="E7:E10"/>
    <mergeCell ref="F7:AJ7"/>
    <mergeCell ref="AK7:AK10"/>
    <mergeCell ref="AM26:AN26"/>
    <mergeCell ref="AM27:AN27"/>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31:E31"/>
    <mergeCell ref="AM31:AN32"/>
    <mergeCell ref="A32:E32"/>
    <mergeCell ref="A39:C39"/>
    <mergeCell ref="F39:H39"/>
    <mergeCell ref="I39:K39"/>
    <mergeCell ref="AM39:AN39"/>
    <mergeCell ref="A41:C41"/>
    <mergeCell ref="M40:M42"/>
    <mergeCell ref="M39:AG39"/>
    <mergeCell ref="AH39:AL39"/>
    <mergeCell ref="I42:K42"/>
    <mergeCell ref="F42:H42"/>
    <mergeCell ref="A40:C40"/>
    <mergeCell ref="F40:H40"/>
    <mergeCell ref="I40:K40"/>
    <mergeCell ref="N40:P42"/>
    <mergeCell ref="Q40:AG40"/>
    <mergeCell ref="AH40:AI40"/>
    <mergeCell ref="AK40:AL40"/>
    <mergeCell ref="Q41:AG41"/>
    <mergeCell ref="AH41:AI41"/>
    <mergeCell ref="AK41:AL41"/>
    <mergeCell ref="Q42:AG42"/>
    <mergeCell ref="AH42:AI42"/>
    <mergeCell ref="AK42:AL42"/>
    <mergeCell ref="A42:C42"/>
    <mergeCell ref="AH43:AL43"/>
    <mergeCell ref="AL50:AM50"/>
    <mergeCell ref="C59:E59"/>
    <mergeCell ref="C60:E60"/>
    <mergeCell ref="C50:D50"/>
    <mergeCell ref="AL46:AM46"/>
    <mergeCell ref="F49:H49"/>
    <mergeCell ref="I49:K49"/>
    <mergeCell ref="L49:N49"/>
    <mergeCell ref="O49:Q49"/>
    <mergeCell ref="R49:T49"/>
    <mergeCell ref="U49:W49"/>
    <mergeCell ref="E46:H46"/>
    <mergeCell ref="I46:N46"/>
    <mergeCell ref="O46:T46"/>
    <mergeCell ref="U46:Z46"/>
    <mergeCell ref="AA47:AC47"/>
    <mergeCell ref="AD47:AF47"/>
    <mergeCell ref="L47:N47"/>
    <mergeCell ref="C46:D46"/>
    <mergeCell ref="AG47:AI47"/>
    <mergeCell ref="AJ47:AK47"/>
    <mergeCell ref="N43:AG43"/>
    <mergeCell ref="X47:Z47"/>
    <mergeCell ref="F47:H47"/>
    <mergeCell ref="I47:K47"/>
    <mergeCell ref="O47:Q47"/>
    <mergeCell ref="R47:T47"/>
    <mergeCell ref="U47:W47"/>
    <mergeCell ref="X48:Z48"/>
    <mergeCell ref="AA48:AC48"/>
    <mergeCell ref="AA46:AF46"/>
    <mergeCell ref="AG46:AK46"/>
    <mergeCell ref="E50:H50"/>
    <mergeCell ref="I50:N50"/>
    <mergeCell ref="AD48:AF48"/>
    <mergeCell ref="AG48:AI48"/>
    <mergeCell ref="AJ48:AK48"/>
    <mergeCell ref="O50:T50"/>
    <mergeCell ref="U50:Z50"/>
    <mergeCell ref="AA50:AF50"/>
    <mergeCell ref="C63:E63"/>
    <mergeCell ref="AG50:AK50"/>
    <mergeCell ref="C61:E61"/>
    <mergeCell ref="C62:E62"/>
    <mergeCell ref="X49:Z49"/>
    <mergeCell ref="AA49:AC49"/>
    <mergeCell ref="AD49:AF49"/>
    <mergeCell ref="AG49:AI49"/>
    <mergeCell ref="AJ49:AK49"/>
    <mergeCell ref="F48:H48"/>
    <mergeCell ref="I48:K48"/>
    <mergeCell ref="L48:N48"/>
    <mergeCell ref="O48:Q48"/>
    <mergeCell ref="R48:T48"/>
    <mergeCell ref="U48:W48"/>
  </mergeCells>
  <phoneticPr fontId="3"/>
  <dataValidations count="7">
    <dataValidation type="list" allowBlank="1" showInputMessage="1" showErrorMessage="1" sqref="C11:C30" xr:uid="{00000000-0002-0000-0400-000000000000}">
      <formula1>"A,B,C,D"</formula1>
    </dataValidation>
    <dataValidation operator="greaterThanOrEqual" allowBlank="1" showInputMessage="1" showErrorMessage="1" sqref="X38 I44 U38 I34:I37 L34:L36 L44" xr:uid="{00000000-0002-0000-0400-000001000000}"/>
    <dataValidation type="whole" operator="greaterThanOrEqual" allowBlank="1" showInputMessage="1" showErrorMessage="1" sqref="D40:F41" xr:uid="{00000000-0002-0000-0400-000002000000}">
      <formula1>0</formula1>
    </dataValidation>
    <dataValidation type="list" allowBlank="1" showInputMessage="1" showErrorMessage="1" sqref="AK4:AN4" xr:uid="{00000000-0002-0000-0400-000003000000}">
      <formula1>"予定,実績"</formula1>
    </dataValidation>
    <dataValidation type="list" allowBlank="1" showInputMessage="1" showErrorMessage="1" sqref="AK3:AN3" xr:uid="{00000000-0002-0000-0400-000004000000}">
      <formula1>"４週,歴月"</formula1>
    </dataValidation>
    <dataValidation type="list" allowBlank="1" showInputMessage="1" showErrorMessage="1" sqref="B12:B30" xr:uid="{00000000-0002-0000-0400-000005000000}">
      <formula1>INDIRECT($AK$1)</formula1>
    </dataValidation>
    <dataValidation type="list" allowBlank="1" showInputMessage="1" showErrorMessage="1" sqref="M40:M43" xr:uid="{34FE1DCD-CC09-4468-8BDC-A4BB0ACEF428}">
      <formula1>"○"</formula1>
    </dataValidation>
  </dataValidations>
  <printOptions horizontalCentered="1" verticalCentered="1"/>
  <pageMargins left="0.19685039370078741" right="0.19685039370078741" top="0.39370078740157483" bottom="0.19685039370078741" header="0.19685039370078741" footer="0.39370078740157483"/>
  <pageSetup paperSize="9" scale="83" fitToWidth="0" fitToHeight="0" orientation="landscape" r:id="rId1"/>
  <headerFooter alignWithMargins="0">
    <oddHeader>&amp;L&amp;"ＭＳ ゴシック,標準"&amp;10（参考様式）</oddHeader>
  </headerFooter>
  <rowBreaks count="1" manualBreakCount="1">
    <brk id="36" max="3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N79"/>
  <sheetViews>
    <sheetView showGridLines="0" view="pageBreakPreview" topLeftCell="A17" zoomScaleNormal="100" zoomScaleSheetLayoutView="100" workbookViewId="0">
      <selection activeCell="AH40" sqref="AH40:AI40"/>
    </sheetView>
  </sheetViews>
  <sheetFormatPr defaultColWidth="8.19921875" defaultRowHeight="21" customHeight="1" x14ac:dyDescent="0.45"/>
  <cols>
    <col min="1" max="1" width="2.59765625" style="59" customWidth="1"/>
    <col min="2" max="2" width="15" style="61" customWidth="1"/>
    <col min="3" max="3" width="7.1992187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4.9" customHeight="1" x14ac:dyDescent="0.45">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262" t="s">
        <v>301</v>
      </c>
      <c r="AL1" s="262"/>
      <c r="AM1" s="262"/>
      <c r="AN1" s="262"/>
    </row>
    <row r="2" spans="1:40" ht="18" customHeight="1" x14ac:dyDescent="0.45">
      <c r="A2" s="62"/>
      <c r="B2" s="63"/>
      <c r="C2" s="63"/>
      <c r="D2" s="63"/>
      <c r="E2" s="63"/>
      <c r="F2" s="63"/>
      <c r="G2" s="63"/>
      <c r="H2" s="63"/>
      <c r="I2" s="63"/>
      <c r="J2" s="63"/>
      <c r="K2" s="63"/>
      <c r="L2" s="63"/>
      <c r="M2" s="269">
        <v>2024</v>
      </c>
      <c r="N2" s="269"/>
      <c r="O2" s="269"/>
      <c r="P2" s="269"/>
      <c r="Q2" s="268" t="s">
        <v>150</v>
      </c>
      <c r="R2" s="268"/>
      <c r="S2" s="269">
        <v>5</v>
      </c>
      <c r="T2" s="269"/>
      <c r="U2" s="268" t="s">
        <v>151</v>
      </c>
      <c r="V2" s="268"/>
      <c r="W2" s="63"/>
      <c r="X2" s="63"/>
      <c r="Y2" s="63"/>
      <c r="Z2" s="62"/>
      <c r="AA2" s="62"/>
      <c r="AC2" s="81"/>
      <c r="AD2" s="63"/>
      <c r="AE2" s="63"/>
      <c r="AF2" s="63"/>
      <c r="AG2" s="63"/>
      <c r="AH2" s="63"/>
      <c r="AI2" s="81" t="s">
        <v>156</v>
      </c>
      <c r="AJ2" s="81"/>
      <c r="AK2" s="263"/>
      <c r="AL2" s="263"/>
      <c r="AM2" s="263"/>
      <c r="AN2" s="263"/>
    </row>
    <row r="3" spans="1:40" ht="18" customHeight="1" x14ac:dyDescent="0.45">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264" t="s">
        <v>238</v>
      </c>
      <c r="AL3" s="264"/>
      <c r="AM3" s="264"/>
      <c r="AN3" s="264"/>
    </row>
    <row r="4" spans="1:40" ht="18" customHeight="1" x14ac:dyDescent="0.45">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264"/>
      <c r="AL4" s="264"/>
      <c r="AM4" s="264"/>
      <c r="AN4" s="264"/>
    </row>
    <row r="5" spans="1:40" ht="18" customHeight="1" x14ac:dyDescent="0.45">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01">
        <v>40</v>
      </c>
      <c r="AI5" s="301"/>
      <c r="AJ5" s="301"/>
      <c r="AK5" s="88" t="s">
        <v>157</v>
      </c>
      <c r="AL5" s="99"/>
      <c r="AM5" s="88" t="s">
        <v>158</v>
      </c>
      <c r="AN5" s="62"/>
    </row>
    <row r="6" spans="1:40" ht="9.9" customHeight="1" x14ac:dyDescent="0.45">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5">
      <c r="A7" s="275" t="s">
        <v>153</v>
      </c>
      <c r="B7" s="267" t="s">
        <v>162</v>
      </c>
      <c r="C7" s="272" t="s">
        <v>163</v>
      </c>
      <c r="D7" s="267" t="s">
        <v>164</v>
      </c>
      <c r="E7" s="276" t="s">
        <v>165</v>
      </c>
      <c r="F7" s="271" t="s">
        <v>197</v>
      </c>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65" t="s">
        <v>198</v>
      </c>
      <c r="AL7" s="266" t="s">
        <v>199</v>
      </c>
      <c r="AM7" s="261" t="s">
        <v>200</v>
      </c>
      <c r="AN7" s="261"/>
    </row>
    <row r="8" spans="1:40" ht="15" customHeight="1" x14ac:dyDescent="0.45">
      <c r="A8" s="275"/>
      <c r="B8" s="267"/>
      <c r="C8" s="273"/>
      <c r="D8" s="267"/>
      <c r="E8" s="276"/>
      <c r="F8" s="267" t="s">
        <v>104</v>
      </c>
      <c r="G8" s="267"/>
      <c r="H8" s="267"/>
      <c r="I8" s="267"/>
      <c r="J8" s="267"/>
      <c r="K8" s="267"/>
      <c r="L8" s="267"/>
      <c r="M8" s="267" t="s">
        <v>105</v>
      </c>
      <c r="N8" s="267"/>
      <c r="O8" s="267"/>
      <c r="P8" s="267"/>
      <c r="Q8" s="267"/>
      <c r="R8" s="267"/>
      <c r="S8" s="267"/>
      <c r="T8" s="267" t="s">
        <v>106</v>
      </c>
      <c r="U8" s="267"/>
      <c r="V8" s="267"/>
      <c r="W8" s="267"/>
      <c r="X8" s="267"/>
      <c r="Y8" s="267"/>
      <c r="Z8" s="267"/>
      <c r="AA8" s="267" t="s">
        <v>107</v>
      </c>
      <c r="AB8" s="267"/>
      <c r="AC8" s="267"/>
      <c r="AD8" s="267"/>
      <c r="AE8" s="267"/>
      <c r="AF8" s="267"/>
      <c r="AG8" s="267"/>
      <c r="AH8" s="267" t="s">
        <v>110</v>
      </c>
      <c r="AI8" s="267"/>
      <c r="AJ8" s="267"/>
      <c r="AK8" s="265"/>
      <c r="AL8" s="266"/>
      <c r="AM8" s="261"/>
      <c r="AN8" s="261"/>
    </row>
    <row r="9" spans="1:40" ht="15" customHeight="1" x14ac:dyDescent="0.45">
      <c r="A9" s="275"/>
      <c r="B9" s="267"/>
      <c r="C9" s="273"/>
      <c r="D9" s="267"/>
      <c r="E9" s="276"/>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65"/>
      <c r="AL9" s="266"/>
      <c r="AM9" s="261"/>
      <c r="AN9" s="261"/>
    </row>
    <row r="10" spans="1:40" ht="15" customHeight="1" x14ac:dyDescent="0.45">
      <c r="A10" s="275"/>
      <c r="B10" s="267"/>
      <c r="C10" s="274"/>
      <c r="D10" s="267"/>
      <c r="E10" s="276"/>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65"/>
      <c r="AL10" s="266"/>
      <c r="AM10" s="261"/>
      <c r="AN10" s="261"/>
    </row>
    <row r="11" spans="1:40" ht="18" customHeight="1" x14ac:dyDescent="0.45">
      <c r="A11" s="74">
        <v>1</v>
      </c>
      <c r="B11" s="128" t="s">
        <v>112</v>
      </c>
      <c r="C11" s="83" t="s">
        <v>190</v>
      </c>
      <c r="D11" s="104"/>
      <c r="E11" s="105" t="s">
        <v>190</v>
      </c>
      <c r="F11" s="69">
        <v>8</v>
      </c>
      <c r="G11" s="69">
        <v>8</v>
      </c>
      <c r="H11" s="69"/>
      <c r="I11" s="69">
        <v>8</v>
      </c>
      <c r="J11" s="69">
        <v>8</v>
      </c>
      <c r="K11" s="69">
        <v>8</v>
      </c>
      <c r="L11" s="69"/>
      <c r="M11" s="69">
        <v>8</v>
      </c>
      <c r="N11" s="69">
        <v>8</v>
      </c>
      <c r="O11" s="69"/>
      <c r="P11" s="69">
        <v>8</v>
      </c>
      <c r="Q11" s="69">
        <v>8</v>
      </c>
      <c r="R11" s="69">
        <v>8</v>
      </c>
      <c r="S11" s="69"/>
      <c r="T11" s="69">
        <v>8</v>
      </c>
      <c r="U11" s="69">
        <v>8</v>
      </c>
      <c r="V11" s="69"/>
      <c r="W11" s="69">
        <v>8</v>
      </c>
      <c r="X11" s="69">
        <v>8</v>
      </c>
      <c r="Y11" s="69"/>
      <c r="Z11" s="69">
        <v>8</v>
      </c>
      <c r="AA11" s="69">
        <v>8</v>
      </c>
      <c r="AB11" s="69"/>
      <c r="AC11" s="69">
        <v>8</v>
      </c>
      <c r="AD11" s="69">
        <v>8</v>
      </c>
      <c r="AE11" s="69">
        <v>8</v>
      </c>
      <c r="AF11" s="69"/>
      <c r="AG11" s="69">
        <v>8</v>
      </c>
      <c r="AH11" s="69"/>
      <c r="AI11" s="69"/>
      <c r="AJ11" s="69"/>
      <c r="AK11" s="73"/>
      <c r="AL11" s="129"/>
      <c r="AM11" s="279"/>
      <c r="AN11" s="279"/>
    </row>
    <row r="12" spans="1:40" ht="18" customHeight="1" x14ac:dyDescent="0.45">
      <c r="A12" s="74">
        <v>2</v>
      </c>
      <c r="B12" s="103" t="s">
        <v>113</v>
      </c>
      <c r="C12" s="83" t="s">
        <v>191</v>
      </c>
      <c r="D12" s="104"/>
      <c r="E12" s="105" t="s">
        <v>191</v>
      </c>
      <c r="F12" s="69">
        <v>4</v>
      </c>
      <c r="G12" s="69">
        <v>4</v>
      </c>
      <c r="H12" s="69">
        <v>4</v>
      </c>
      <c r="I12" s="69">
        <v>4</v>
      </c>
      <c r="J12" s="69">
        <v>8</v>
      </c>
      <c r="K12" s="69"/>
      <c r="L12" s="69"/>
      <c r="M12" s="69">
        <v>4</v>
      </c>
      <c r="N12" s="69">
        <v>4</v>
      </c>
      <c r="O12" s="69">
        <v>4</v>
      </c>
      <c r="P12" s="69">
        <v>4</v>
      </c>
      <c r="Q12" s="69">
        <v>8</v>
      </c>
      <c r="R12" s="69"/>
      <c r="S12" s="69"/>
      <c r="T12" s="69">
        <v>4</v>
      </c>
      <c r="U12" s="69">
        <v>4</v>
      </c>
      <c r="V12" s="69">
        <v>4</v>
      </c>
      <c r="W12" s="69">
        <v>4</v>
      </c>
      <c r="X12" s="69">
        <v>8</v>
      </c>
      <c r="Y12" s="69"/>
      <c r="Z12" s="69"/>
      <c r="AA12" s="69">
        <v>4</v>
      </c>
      <c r="AB12" s="69">
        <v>4</v>
      </c>
      <c r="AC12" s="69">
        <v>4</v>
      </c>
      <c r="AD12" s="69">
        <v>4</v>
      </c>
      <c r="AE12" s="69">
        <v>8</v>
      </c>
      <c r="AF12" s="69"/>
      <c r="AG12" s="69"/>
      <c r="AH12" s="69"/>
      <c r="AI12" s="69"/>
      <c r="AJ12" s="69"/>
      <c r="AK12" s="70">
        <f>+SUM(F12:AJ12)</f>
        <v>96</v>
      </c>
      <c r="AL12" s="71">
        <f t="shared" ref="AL12:AL30" si="0">IF($AK$3="４週",AK12/4,AK12/(DAY(EOMONTH($F$9,0))/7))</f>
        <v>24</v>
      </c>
      <c r="AM12" s="279"/>
      <c r="AN12" s="279"/>
    </row>
    <row r="13" spans="1:40" ht="18" customHeight="1" x14ac:dyDescent="0.45">
      <c r="A13" s="74">
        <v>3</v>
      </c>
      <c r="B13" s="103" t="s">
        <v>113</v>
      </c>
      <c r="C13" s="83" t="s">
        <v>192</v>
      </c>
      <c r="D13" s="104"/>
      <c r="E13" s="105" t="s">
        <v>192</v>
      </c>
      <c r="F13" s="69">
        <v>4</v>
      </c>
      <c r="G13" s="69">
        <v>4</v>
      </c>
      <c r="H13" s="69"/>
      <c r="I13" s="69">
        <v>4</v>
      </c>
      <c r="J13" s="69"/>
      <c r="K13" s="69">
        <v>4</v>
      </c>
      <c r="L13" s="69"/>
      <c r="M13" s="69">
        <v>4</v>
      </c>
      <c r="N13" s="69">
        <v>4</v>
      </c>
      <c r="O13" s="69"/>
      <c r="P13" s="69">
        <v>4</v>
      </c>
      <c r="Q13" s="69"/>
      <c r="R13" s="69">
        <v>4</v>
      </c>
      <c r="S13" s="69"/>
      <c r="T13" s="69">
        <v>4</v>
      </c>
      <c r="U13" s="69">
        <v>4</v>
      </c>
      <c r="V13" s="69"/>
      <c r="W13" s="69">
        <v>4</v>
      </c>
      <c r="X13" s="69"/>
      <c r="Y13" s="69">
        <v>4</v>
      </c>
      <c r="Z13" s="69"/>
      <c r="AA13" s="69">
        <v>4</v>
      </c>
      <c r="AB13" s="69">
        <v>4</v>
      </c>
      <c r="AC13" s="69"/>
      <c r="AD13" s="69">
        <v>4</v>
      </c>
      <c r="AE13" s="69"/>
      <c r="AF13" s="69">
        <v>4</v>
      </c>
      <c r="AG13" s="69"/>
      <c r="AH13" s="69"/>
      <c r="AI13" s="69"/>
      <c r="AJ13" s="69"/>
      <c r="AK13" s="70">
        <f>+SUM(F13:AJ13)</f>
        <v>64</v>
      </c>
      <c r="AL13" s="71">
        <f t="shared" si="0"/>
        <v>16</v>
      </c>
      <c r="AM13" s="279"/>
      <c r="AN13" s="279"/>
    </row>
    <row r="14" spans="1:40" ht="18" customHeight="1" x14ac:dyDescent="0.45">
      <c r="A14" s="74">
        <v>4</v>
      </c>
      <c r="B14" s="103" t="s">
        <v>114</v>
      </c>
      <c r="C14" s="83" t="s">
        <v>192</v>
      </c>
      <c r="D14" s="104"/>
      <c r="E14" s="105" t="s">
        <v>193</v>
      </c>
      <c r="F14" s="69">
        <v>4</v>
      </c>
      <c r="G14" s="69">
        <v>4</v>
      </c>
      <c r="H14" s="69"/>
      <c r="I14" s="69">
        <v>4</v>
      </c>
      <c r="J14" s="69">
        <v>4</v>
      </c>
      <c r="K14" s="69"/>
      <c r="L14" s="69">
        <v>4</v>
      </c>
      <c r="M14" s="69">
        <v>4</v>
      </c>
      <c r="N14" s="69">
        <v>4</v>
      </c>
      <c r="O14" s="69"/>
      <c r="P14" s="69">
        <v>4</v>
      </c>
      <c r="Q14" s="69">
        <v>4</v>
      </c>
      <c r="R14" s="69"/>
      <c r="S14" s="69">
        <v>4</v>
      </c>
      <c r="T14" s="69">
        <v>4</v>
      </c>
      <c r="U14" s="69">
        <v>4</v>
      </c>
      <c r="V14" s="69"/>
      <c r="W14" s="69">
        <v>4</v>
      </c>
      <c r="X14" s="69">
        <v>4</v>
      </c>
      <c r="Y14" s="69"/>
      <c r="Z14" s="69">
        <v>4</v>
      </c>
      <c r="AA14" s="69">
        <v>4</v>
      </c>
      <c r="AB14" s="69">
        <v>4</v>
      </c>
      <c r="AC14" s="69"/>
      <c r="AD14" s="69">
        <v>4</v>
      </c>
      <c r="AE14" s="69">
        <v>4</v>
      </c>
      <c r="AF14" s="69"/>
      <c r="AG14" s="69">
        <v>4</v>
      </c>
      <c r="AH14" s="69"/>
      <c r="AI14" s="69"/>
      <c r="AJ14" s="69"/>
      <c r="AK14" s="70">
        <f t="shared" ref="AK14:AK30" si="1">+SUM(F14:AJ14)</f>
        <v>80</v>
      </c>
      <c r="AL14" s="71">
        <f t="shared" si="0"/>
        <v>20</v>
      </c>
      <c r="AM14" s="279"/>
      <c r="AN14" s="279"/>
    </row>
    <row r="15" spans="1:40" ht="18" customHeight="1" x14ac:dyDescent="0.45">
      <c r="A15" s="74">
        <v>5</v>
      </c>
      <c r="B15" s="103" t="s">
        <v>114</v>
      </c>
      <c r="C15" s="83" t="s">
        <v>192</v>
      </c>
      <c r="D15" s="104"/>
      <c r="E15" s="105" t="s">
        <v>239</v>
      </c>
      <c r="F15" s="69">
        <v>4</v>
      </c>
      <c r="G15" s="69">
        <v>4</v>
      </c>
      <c r="H15" s="69">
        <v>4</v>
      </c>
      <c r="I15" s="69"/>
      <c r="J15" s="69"/>
      <c r="K15" s="69">
        <v>4</v>
      </c>
      <c r="L15" s="69">
        <v>4</v>
      </c>
      <c r="M15" s="69">
        <v>4</v>
      </c>
      <c r="N15" s="69">
        <v>4</v>
      </c>
      <c r="O15" s="69">
        <v>4</v>
      </c>
      <c r="P15" s="69"/>
      <c r="Q15" s="69"/>
      <c r="R15" s="69">
        <v>4</v>
      </c>
      <c r="S15" s="69">
        <v>4</v>
      </c>
      <c r="T15" s="69">
        <v>4</v>
      </c>
      <c r="U15" s="69">
        <v>4</v>
      </c>
      <c r="V15" s="69">
        <v>4</v>
      </c>
      <c r="W15" s="69"/>
      <c r="X15" s="69"/>
      <c r="Y15" s="69">
        <v>4</v>
      </c>
      <c r="Z15" s="69">
        <v>4</v>
      </c>
      <c r="AA15" s="69">
        <v>4</v>
      </c>
      <c r="AB15" s="69">
        <v>4</v>
      </c>
      <c r="AC15" s="69">
        <v>4</v>
      </c>
      <c r="AD15" s="69"/>
      <c r="AE15" s="69"/>
      <c r="AF15" s="69">
        <v>4</v>
      </c>
      <c r="AG15" s="69">
        <v>4</v>
      </c>
      <c r="AH15" s="69"/>
      <c r="AI15" s="69"/>
      <c r="AJ15" s="69"/>
      <c r="AK15" s="70">
        <f t="shared" si="1"/>
        <v>80</v>
      </c>
      <c r="AL15" s="71">
        <f t="shared" si="0"/>
        <v>20</v>
      </c>
      <c r="AM15" s="279"/>
      <c r="AN15" s="279"/>
    </row>
    <row r="16" spans="1:40" ht="18" customHeight="1" x14ac:dyDescent="0.45">
      <c r="A16" s="74">
        <v>6</v>
      </c>
      <c r="B16" s="103" t="s">
        <v>114</v>
      </c>
      <c r="C16" s="83" t="s">
        <v>193</v>
      </c>
      <c r="D16" s="104"/>
      <c r="E16" s="105" t="s">
        <v>240</v>
      </c>
      <c r="F16" s="69">
        <v>2</v>
      </c>
      <c r="G16" s="69">
        <v>2</v>
      </c>
      <c r="H16" s="69">
        <v>2</v>
      </c>
      <c r="I16" s="69">
        <v>4</v>
      </c>
      <c r="J16" s="69">
        <v>4</v>
      </c>
      <c r="K16" s="69"/>
      <c r="L16" s="69"/>
      <c r="M16" s="69">
        <v>2</v>
      </c>
      <c r="N16" s="69">
        <v>2</v>
      </c>
      <c r="O16" s="69">
        <v>2</v>
      </c>
      <c r="P16" s="69">
        <v>4</v>
      </c>
      <c r="Q16" s="69">
        <v>4</v>
      </c>
      <c r="R16" s="69"/>
      <c r="S16" s="69"/>
      <c r="T16" s="69">
        <v>2</v>
      </c>
      <c r="U16" s="69">
        <v>2</v>
      </c>
      <c r="V16" s="69">
        <v>2</v>
      </c>
      <c r="W16" s="69">
        <v>4</v>
      </c>
      <c r="X16" s="69">
        <v>4</v>
      </c>
      <c r="Y16" s="69"/>
      <c r="Z16" s="69"/>
      <c r="AA16" s="69">
        <v>2</v>
      </c>
      <c r="AB16" s="69">
        <v>2</v>
      </c>
      <c r="AC16" s="69">
        <v>2</v>
      </c>
      <c r="AD16" s="69">
        <v>4</v>
      </c>
      <c r="AE16" s="69">
        <v>4</v>
      </c>
      <c r="AF16" s="69"/>
      <c r="AG16" s="69"/>
      <c r="AH16" s="69"/>
      <c r="AI16" s="69"/>
      <c r="AJ16" s="69"/>
      <c r="AK16" s="70">
        <f t="shared" si="1"/>
        <v>56</v>
      </c>
      <c r="AL16" s="71">
        <f t="shared" si="0"/>
        <v>14</v>
      </c>
      <c r="AM16" s="279"/>
      <c r="AN16" s="279"/>
    </row>
    <row r="17" spans="1:40" ht="18" customHeight="1" x14ac:dyDescent="0.45">
      <c r="A17" s="74">
        <v>7</v>
      </c>
      <c r="B17" s="103" t="s">
        <v>114</v>
      </c>
      <c r="C17" s="83" t="s">
        <v>193</v>
      </c>
      <c r="D17" s="104"/>
      <c r="E17" s="105" t="s">
        <v>241</v>
      </c>
      <c r="F17" s="69">
        <v>2</v>
      </c>
      <c r="G17" s="69"/>
      <c r="H17" s="69"/>
      <c r="I17" s="69">
        <v>4</v>
      </c>
      <c r="J17" s="69">
        <v>4</v>
      </c>
      <c r="K17" s="69"/>
      <c r="L17" s="69">
        <v>2</v>
      </c>
      <c r="M17" s="69">
        <v>2</v>
      </c>
      <c r="N17" s="69"/>
      <c r="O17" s="69"/>
      <c r="P17" s="69">
        <v>4</v>
      </c>
      <c r="Q17" s="69">
        <v>4</v>
      </c>
      <c r="R17" s="69"/>
      <c r="S17" s="69">
        <v>2</v>
      </c>
      <c r="T17" s="69">
        <v>2</v>
      </c>
      <c r="U17" s="69"/>
      <c r="V17" s="69"/>
      <c r="W17" s="69">
        <v>4</v>
      </c>
      <c r="X17" s="69">
        <v>4</v>
      </c>
      <c r="Y17" s="69"/>
      <c r="Z17" s="69">
        <v>2</v>
      </c>
      <c r="AA17" s="69">
        <v>2</v>
      </c>
      <c r="AB17" s="69"/>
      <c r="AC17" s="69"/>
      <c r="AD17" s="69">
        <v>4</v>
      </c>
      <c r="AE17" s="69">
        <v>4</v>
      </c>
      <c r="AF17" s="69"/>
      <c r="AG17" s="69">
        <v>2</v>
      </c>
      <c r="AH17" s="69"/>
      <c r="AI17" s="69"/>
      <c r="AJ17" s="69"/>
      <c r="AK17" s="70">
        <f t="shared" si="1"/>
        <v>48</v>
      </c>
      <c r="AL17" s="71">
        <f t="shared" si="0"/>
        <v>12</v>
      </c>
      <c r="AM17" s="279"/>
      <c r="AN17" s="279"/>
    </row>
    <row r="18" spans="1:40" ht="18" customHeight="1" x14ac:dyDescent="0.45">
      <c r="A18" s="74">
        <v>8</v>
      </c>
      <c r="B18" s="103" t="s">
        <v>114</v>
      </c>
      <c r="C18" s="83" t="s">
        <v>193</v>
      </c>
      <c r="D18" s="104"/>
      <c r="E18" s="105" t="s">
        <v>242</v>
      </c>
      <c r="F18" s="69">
        <v>3</v>
      </c>
      <c r="G18" s="69">
        <v>3</v>
      </c>
      <c r="H18" s="69">
        <v>3</v>
      </c>
      <c r="I18" s="69"/>
      <c r="J18" s="69"/>
      <c r="K18" s="69">
        <v>4</v>
      </c>
      <c r="L18" s="69"/>
      <c r="M18" s="69">
        <v>3</v>
      </c>
      <c r="N18" s="69">
        <v>3</v>
      </c>
      <c r="O18" s="69">
        <v>3</v>
      </c>
      <c r="P18" s="69"/>
      <c r="Q18" s="69"/>
      <c r="R18" s="69">
        <v>3</v>
      </c>
      <c r="S18" s="69"/>
      <c r="T18" s="69">
        <v>3</v>
      </c>
      <c r="U18" s="69">
        <v>3</v>
      </c>
      <c r="V18" s="69">
        <v>3</v>
      </c>
      <c r="W18" s="69"/>
      <c r="X18" s="69"/>
      <c r="Y18" s="69">
        <v>3</v>
      </c>
      <c r="Z18" s="69"/>
      <c r="AA18" s="69">
        <v>3</v>
      </c>
      <c r="AB18" s="69">
        <v>3</v>
      </c>
      <c r="AC18" s="69">
        <v>3</v>
      </c>
      <c r="AD18" s="69"/>
      <c r="AE18" s="69"/>
      <c r="AF18" s="69">
        <v>3</v>
      </c>
      <c r="AG18" s="69"/>
      <c r="AH18" s="69"/>
      <c r="AI18" s="69"/>
      <c r="AJ18" s="69"/>
      <c r="AK18" s="70">
        <f t="shared" si="1"/>
        <v>49</v>
      </c>
      <c r="AL18" s="71">
        <f t="shared" si="0"/>
        <v>12.25</v>
      </c>
      <c r="AM18" s="279"/>
      <c r="AN18" s="279"/>
    </row>
    <row r="19" spans="1:40" ht="18" customHeight="1" x14ac:dyDescent="0.45">
      <c r="A19" s="74">
        <v>9</v>
      </c>
      <c r="B19" s="103" t="s">
        <v>114</v>
      </c>
      <c r="C19" s="83" t="s">
        <v>193</v>
      </c>
      <c r="D19" s="104"/>
      <c r="E19" s="105" t="s">
        <v>243</v>
      </c>
      <c r="F19" s="69"/>
      <c r="G19" s="69">
        <v>2</v>
      </c>
      <c r="H19" s="69">
        <v>2</v>
      </c>
      <c r="I19" s="69">
        <v>3</v>
      </c>
      <c r="J19" s="69">
        <v>3</v>
      </c>
      <c r="K19" s="69">
        <v>4</v>
      </c>
      <c r="L19" s="69"/>
      <c r="M19" s="69"/>
      <c r="N19" s="69">
        <v>2</v>
      </c>
      <c r="O19" s="69">
        <v>2</v>
      </c>
      <c r="P19" s="69">
        <v>3</v>
      </c>
      <c r="Q19" s="69">
        <v>3</v>
      </c>
      <c r="R19" s="69">
        <v>4</v>
      </c>
      <c r="S19" s="69"/>
      <c r="T19" s="69"/>
      <c r="U19" s="69">
        <v>2</v>
      </c>
      <c r="V19" s="69">
        <v>2</v>
      </c>
      <c r="W19" s="69">
        <v>3</v>
      </c>
      <c r="X19" s="69">
        <v>3</v>
      </c>
      <c r="Y19" s="69">
        <v>4</v>
      </c>
      <c r="Z19" s="69"/>
      <c r="AA19" s="69"/>
      <c r="AB19" s="69">
        <v>2</v>
      </c>
      <c r="AC19" s="69">
        <v>2</v>
      </c>
      <c r="AD19" s="69">
        <v>3</v>
      </c>
      <c r="AE19" s="69">
        <v>3</v>
      </c>
      <c r="AF19" s="69">
        <v>4</v>
      </c>
      <c r="AG19" s="69"/>
      <c r="AH19" s="69"/>
      <c r="AI19" s="69"/>
      <c r="AJ19" s="69"/>
      <c r="AK19" s="70">
        <f t="shared" si="1"/>
        <v>56</v>
      </c>
      <c r="AL19" s="71">
        <f t="shared" si="0"/>
        <v>14</v>
      </c>
      <c r="AM19" s="279"/>
      <c r="AN19" s="279"/>
    </row>
    <row r="20" spans="1:40" ht="18" customHeight="1" x14ac:dyDescent="0.45">
      <c r="A20" s="74">
        <v>10</v>
      </c>
      <c r="B20" s="103" t="s">
        <v>114</v>
      </c>
      <c r="C20" s="83" t="s">
        <v>193</v>
      </c>
      <c r="D20" s="104"/>
      <c r="E20" s="105" t="s">
        <v>244</v>
      </c>
      <c r="F20" s="69"/>
      <c r="G20" s="69"/>
      <c r="H20" s="69">
        <v>4</v>
      </c>
      <c r="I20" s="69"/>
      <c r="J20" s="69"/>
      <c r="K20" s="69">
        <v>4</v>
      </c>
      <c r="L20" s="69"/>
      <c r="M20" s="69"/>
      <c r="N20" s="69">
        <v>4</v>
      </c>
      <c r="O20" s="69"/>
      <c r="P20" s="69"/>
      <c r="Q20" s="69">
        <v>4</v>
      </c>
      <c r="R20" s="69"/>
      <c r="S20" s="69"/>
      <c r="T20" s="69"/>
      <c r="U20" s="69">
        <v>4</v>
      </c>
      <c r="V20" s="69"/>
      <c r="W20" s="69"/>
      <c r="X20" s="69">
        <v>4</v>
      </c>
      <c r="Y20" s="69"/>
      <c r="Z20" s="69"/>
      <c r="AA20" s="69"/>
      <c r="AB20" s="69"/>
      <c r="AC20" s="69">
        <v>4</v>
      </c>
      <c r="AD20" s="69"/>
      <c r="AE20" s="69"/>
      <c r="AF20" s="69">
        <v>4</v>
      </c>
      <c r="AG20" s="69"/>
      <c r="AH20" s="69"/>
      <c r="AI20" s="69"/>
      <c r="AJ20" s="69"/>
      <c r="AK20" s="70">
        <f t="shared" si="1"/>
        <v>32</v>
      </c>
      <c r="AL20" s="71">
        <f t="shared" si="0"/>
        <v>8</v>
      </c>
      <c r="AM20" s="279"/>
      <c r="AN20" s="279"/>
    </row>
    <row r="21" spans="1:40" ht="18" customHeight="1" x14ac:dyDescent="0.45">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1"/>
        <v>0</v>
      </c>
      <c r="AL21" s="71">
        <f t="shared" si="0"/>
        <v>0</v>
      </c>
      <c r="AM21" s="279"/>
      <c r="AN21" s="279"/>
    </row>
    <row r="22" spans="1:40" ht="18" customHeight="1" x14ac:dyDescent="0.45">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1"/>
        <v>0</v>
      </c>
      <c r="AL22" s="71">
        <f t="shared" si="0"/>
        <v>0</v>
      </c>
      <c r="AM22" s="279"/>
      <c r="AN22" s="279"/>
    </row>
    <row r="23" spans="1:40" ht="18" customHeight="1" x14ac:dyDescent="0.45">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1"/>
        <v>0</v>
      </c>
      <c r="AL23" s="71">
        <f t="shared" si="0"/>
        <v>0</v>
      </c>
      <c r="AM23" s="279"/>
      <c r="AN23" s="279"/>
    </row>
    <row r="24" spans="1:40" ht="18" customHeight="1" x14ac:dyDescent="0.45">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1"/>
        <v>0</v>
      </c>
      <c r="AL24" s="71">
        <f t="shared" si="0"/>
        <v>0</v>
      </c>
      <c r="AM24" s="279"/>
      <c r="AN24" s="279"/>
    </row>
    <row r="25" spans="1:40" ht="18" customHeight="1" x14ac:dyDescent="0.45">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1"/>
        <v>0</v>
      </c>
      <c r="AL25" s="71">
        <f t="shared" si="0"/>
        <v>0</v>
      </c>
      <c r="AM25" s="279"/>
      <c r="AN25" s="279"/>
    </row>
    <row r="26" spans="1:40" ht="18" customHeight="1" x14ac:dyDescent="0.45">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1"/>
        <v>0</v>
      </c>
      <c r="AL26" s="71">
        <f t="shared" si="0"/>
        <v>0</v>
      </c>
      <c r="AM26" s="279"/>
      <c r="AN26" s="279"/>
    </row>
    <row r="27" spans="1:40" ht="18" customHeight="1" x14ac:dyDescent="0.45">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1"/>
        <v>0</v>
      </c>
      <c r="AL27" s="71">
        <f t="shared" si="0"/>
        <v>0</v>
      </c>
      <c r="AM27" s="279"/>
      <c r="AN27" s="279"/>
    </row>
    <row r="28" spans="1:40" ht="18" customHeight="1" x14ac:dyDescent="0.45">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1"/>
        <v>0</v>
      </c>
      <c r="AL28" s="71">
        <f t="shared" si="0"/>
        <v>0</v>
      </c>
      <c r="AM28" s="279"/>
      <c r="AN28" s="279"/>
    </row>
    <row r="29" spans="1:40" ht="18" customHeight="1" x14ac:dyDescent="0.45">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1"/>
        <v>0</v>
      </c>
      <c r="AL29" s="71">
        <f t="shared" si="0"/>
        <v>0</v>
      </c>
      <c r="AM29" s="279"/>
      <c r="AN29" s="279"/>
    </row>
    <row r="30" spans="1:40" ht="18" customHeight="1" x14ac:dyDescent="0.45">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1"/>
        <v>0</v>
      </c>
      <c r="AL30" s="71">
        <f t="shared" si="0"/>
        <v>0</v>
      </c>
      <c r="AM30" s="279"/>
      <c r="AN30" s="279"/>
    </row>
    <row r="31" spans="1:40" ht="18" customHeight="1" x14ac:dyDescent="0.45">
      <c r="A31" s="276" t="s">
        <v>94</v>
      </c>
      <c r="B31" s="277"/>
      <c r="C31" s="277"/>
      <c r="D31" s="277"/>
      <c r="E31" s="277"/>
      <c r="F31" s="72">
        <f>+SUM(F11:F30)</f>
        <v>31</v>
      </c>
      <c r="G31" s="72">
        <f t="shared" ref="G31:AJ31" si="2">+SUM(G11:G30)</f>
        <v>31</v>
      </c>
      <c r="H31" s="72">
        <f t="shared" si="2"/>
        <v>19</v>
      </c>
      <c r="I31" s="72">
        <f t="shared" si="2"/>
        <v>31</v>
      </c>
      <c r="J31" s="72">
        <f t="shared" si="2"/>
        <v>31</v>
      </c>
      <c r="K31" s="72">
        <f t="shared" si="2"/>
        <v>28</v>
      </c>
      <c r="L31" s="72">
        <f t="shared" si="2"/>
        <v>10</v>
      </c>
      <c r="M31" s="72">
        <f t="shared" si="2"/>
        <v>31</v>
      </c>
      <c r="N31" s="72">
        <f t="shared" si="2"/>
        <v>35</v>
      </c>
      <c r="O31" s="72">
        <f t="shared" si="2"/>
        <v>15</v>
      </c>
      <c r="P31" s="72">
        <f t="shared" si="2"/>
        <v>31</v>
      </c>
      <c r="Q31" s="72">
        <f t="shared" si="2"/>
        <v>35</v>
      </c>
      <c r="R31" s="72">
        <f t="shared" si="2"/>
        <v>23</v>
      </c>
      <c r="S31" s="72">
        <f t="shared" si="2"/>
        <v>10</v>
      </c>
      <c r="T31" s="72">
        <f t="shared" si="2"/>
        <v>31</v>
      </c>
      <c r="U31" s="72">
        <f t="shared" si="2"/>
        <v>35</v>
      </c>
      <c r="V31" s="72">
        <f t="shared" si="2"/>
        <v>15</v>
      </c>
      <c r="W31" s="72">
        <f t="shared" si="2"/>
        <v>31</v>
      </c>
      <c r="X31" s="72">
        <f t="shared" si="2"/>
        <v>35</v>
      </c>
      <c r="Y31" s="72">
        <f t="shared" si="2"/>
        <v>15</v>
      </c>
      <c r="Z31" s="72">
        <f t="shared" si="2"/>
        <v>18</v>
      </c>
      <c r="AA31" s="72">
        <f t="shared" si="2"/>
        <v>31</v>
      </c>
      <c r="AB31" s="72">
        <f t="shared" si="2"/>
        <v>23</v>
      </c>
      <c r="AC31" s="72">
        <f t="shared" si="2"/>
        <v>27</v>
      </c>
      <c r="AD31" s="72">
        <f t="shared" si="2"/>
        <v>31</v>
      </c>
      <c r="AE31" s="72">
        <f t="shared" si="2"/>
        <v>31</v>
      </c>
      <c r="AF31" s="72">
        <f t="shared" si="2"/>
        <v>19</v>
      </c>
      <c r="AG31" s="72">
        <f t="shared" si="2"/>
        <v>18</v>
      </c>
      <c r="AH31" s="72">
        <f t="shared" si="2"/>
        <v>0</v>
      </c>
      <c r="AI31" s="72">
        <f t="shared" si="2"/>
        <v>0</v>
      </c>
      <c r="AJ31" s="72">
        <f t="shared" si="2"/>
        <v>0</v>
      </c>
      <c r="AK31" s="70">
        <f>+SUM(F31:AJ31)</f>
        <v>721</v>
      </c>
      <c r="AL31" s="71">
        <f>IF($AK$3="４週",AK31/4,AK31/(DAY(EOMONTH($F$9,0))/7))</f>
        <v>180.25</v>
      </c>
      <c r="AM31" s="275"/>
      <c r="AN31" s="275"/>
    </row>
    <row r="32" spans="1:40" ht="18" customHeight="1" x14ac:dyDescent="0.45">
      <c r="A32" s="277" t="s">
        <v>96</v>
      </c>
      <c r="B32" s="277"/>
      <c r="C32" s="277"/>
      <c r="D32" s="277"/>
      <c r="E32" s="278"/>
      <c r="F32" s="96">
        <v>12</v>
      </c>
      <c r="G32" s="96">
        <v>20</v>
      </c>
      <c r="H32" s="96">
        <v>12</v>
      </c>
      <c r="I32" s="96">
        <v>20</v>
      </c>
      <c r="J32" s="96">
        <v>12</v>
      </c>
      <c r="K32" s="96">
        <v>20</v>
      </c>
      <c r="L32" s="96">
        <v>12</v>
      </c>
      <c r="M32" s="96">
        <v>20</v>
      </c>
      <c r="N32" s="96">
        <v>12</v>
      </c>
      <c r="O32" s="96">
        <v>20</v>
      </c>
      <c r="P32" s="96">
        <v>12</v>
      </c>
      <c r="Q32" s="96">
        <v>20</v>
      </c>
      <c r="R32" s="96">
        <v>12</v>
      </c>
      <c r="S32" s="96">
        <v>20</v>
      </c>
      <c r="T32" s="96">
        <v>12</v>
      </c>
      <c r="U32" s="96">
        <v>20</v>
      </c>
      <c r="V32" s="96">
        <v>12</v>
      </c>
      <c r="W32" s="96">
        <v>20</v>
      </c>
      <c r="X32" s="96">
        <v>12</v>
      </c>
      <c r="Y32" s="96">
        <v>20</v>
      </c>
      <c r="Z32" s="96">
        <v>12</v>
      </c>
      <c r="AA32" s="96">
        <v>20</v>
      </c>
      <c r="AB32" s="96">
        <v>12</v>
      </c>
      <c r="AC32" s="96">
        <v>20</v>
      </c>
      <c r="AD32" s="96">
        <v>12</v>
      </c>
      <c r="AE32" s="96">
        <v>20</v>
      </c>
      <c r="AF32" s="96">
        <v>12</v>
      </c>
      <c r="AG32" s="96">
        <v>20</v>
      </c>
      <c r="AH32" s="96">
        <v>12</v>
      </c>
      <c r="AI32" s="96">
        <v>20</v>
      </c>
      <c r="AJ32" s="96">
        <v>10</v>
      </c>
      <c r="AK32" s="72"/>
      <c r="AL32" s="73"/>
      <c r="AM32" s="275"/>
      <c r="AN32" s="275"/>
    </row>
    <row r="33" spans="1:40" ht="15" customHeight="1" x14ac:dyDescent="0.45">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0" ht="5.0999999999999996" customHeight="1" x14ac:dyDescent="0.45">
      <c r="A34" s="86"/>
      <c r="B34" s="86"/>
      <c r="C34" s="86"/>
      <c r="D34"/>
      <c r="E34"/>
      <c r="F34"/>
      <c r="G34"/>
      <c r="H34"/>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106"/>
      <c r="AK34" s="60"/>
      <c r="AL34" s="67"/>
      <c r="AM34" s="67"/>
      <c r="AN34" s="62"/>
    </row>
    <row r="35" spans="1:40" ht="5.0999999999999996" customHeight="1" x14ac:dyDescent="0.45">
      <c r="A35" s="86"/>
      <c r="B35" s="86"/>
      <c r="C35" s="86"/>
      <c r="D35"/>
      <c r="E35"/>
      <c r="F35"/>
      <c r="G35"/>
      <c r="H35"/>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106"/>
      <c r="AK35" s="60"/>
      <c r="AL35" s="67"/>
      <c r="AM35" s="67"/>
      <c r="AN35" s="62"/>
    </row>
    <row r="36" spans="1:40" ht="5.0999999999999996" customHeight="1" x14ac:dyDescent="0.45">
      <c r="A36" s="86"/>
      <c r="B36" s="86"/>
      <c r="C36" s="86"/>
      <c r="D36"/>
      <c r="E36"/>
      <c r="F36"/>
      <c r="G36"/>
      <c r="H36"/>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106"/>
      <c r="AK36" s="60"/>
      <c r="AL36" s="67"/>
      <c r="AM36" s="67"/>
      <c r="AN36" s="62"/>
    </row>
    <row r="37" spans="1:40" ht="18" customHeight="1" x14ac:dyDescent="0.45">
      <c r="A37" s="68" t="s">
        <v>210</v>
      </c>
      <c r="B37" s="60"/>
      <c r="D37" s="60"/>
      <c r="E37" s="60"/>
      <c r="F37" s="60"/>
      <c r="G37" s="60"/>
      <c r="H37" s="60"/>
      <c r="I37" s="60"/>
      <c r="J37" s="60"/>
      <c r="K37" s="60"/>
    </row>
    <row r="38" spans="1:40" ht="18" customHeight="1" x14ac:dyDescent="0.45">
      <c r="A38" s="112" t="s">
        <v>284</v>
      </c>
      <c r="B38" s="112"/>
      <c r="M38" s="68" t="s">
        <v>211</v>
      </c>
      <c r="N38" s="60"/>
      <c r="P38" s="60"/>
      <c r="Q38" s="60"/>
      <c r="R38" s="60"/>
      <c r="S38" s="60"/>
      <c r="T38" s="60"/>
      <c r="U38" s="136" t="str">
        <f>IF(COUNTIF(M40:M43,"○")&gt;1,"いずれか１つを選択してください。","")</f>
        <v/>
      </c>
      <c r="V38" s="60"/>
      <c r="W38" s="60"/>
      <c r="X38" s="60"/>
      <c r="Y38" s="60"/>
      <c r="Z38" s="60"/>
      <c r="AA38" s="60"/>
      <c r="AB38" s="60"/>
      <c r="AC38" s="60"/>
      <c r="AD38" s="60"/>
      <c r="AE38" s="60"/>
      <c r="AF38" s="60"/>
      <c r="AG38" s="60"/>
      <c r="AH38" s="60"/>
      <c r="AI38" s="60"/>
      <c r="AJ38" s="60"/>
      <c r="AK38" s="106"/>
      <c r="AL38" s="60"/>
      <c r="AM38" s="67"/>
      <c r="AN38" s="67"/>
    </row>
    <row r="39" spans="1:40" ht="18.75" customHeight="1" x14ac:dyDescent="0.45">
      <c r="A39" s="302"/>
      <c r="B39" s="302"/>
      <c r="C39" s="302"/>
      <c r="D39" s="110">
        <f>IF(S2=1,10,IF(S2=2,11,IF(S2=3,12,S2-3)))</f>
        <v>2</v>
      </c>
      <c r="E39" s="110">
        <f>IF(S2=1,11,IF(S2=2,12,S2-2))</f>
        <v>3</v>
      </c>
      <c r="F39" s="303">
        <f>IF(S2=1,12,S2-1)</f>
        <v>4</v>
      </c>
      <c r="G39" s="303"/>
      <c r="H39" s="303"/>
      <c r="I39" s="267" t="s">
        <v>280</v>
      </c>
      <c r="J39" s="267"/>
      <c r="K39" s="267"/>
      <c r="M39" s="276" t="s">
        <v>202</v>
      </c>
      <c r="N39" s="277"/>
      <c r="O39" s="277"/>
      <c r="P39" s="277"/>
      <c r="Q39" s="277"/>
      <c r="R39" s="277"/>
      <c r="S39" s="277"/>
      <c r="T39" s="277"/>
      <c r="U39" s="277"/>
      <c r="V39" s="277"/>
      <c r="W39" s="277"/>
      <c r="X39" s="277"/>
      <c r="Y39" s="277"/>
      <c r="Z39" s="277"/>
      <c r="AA39" s="277"/>
      <c r="AB39" s="277"/>
      <c r="AC39" s="277"/>
      <c r="AD39" s="277"/>
      <c r="AE39" s="277"/>
      <c r="AF39" s="277"/>
      <c r="AG39" s="277"/>
      <c r="AH39" s="305" t="s">
        <v>320</v>
      </c>
      <c r="AI39" s="306"/>
      <c r="AJ39" s="306"/>
      <c r="AK39" s="306"/>
      <c r="AL39" s="307"/>
      <c r="AM39" s="266" t="s">
        <v>213</v>
      </c>
      <c r="AN39" s="266"/>
    </row>
    <row r="40" spans="1:40" ht="18" customHeight="1" x14ac:dyDescent="0.45">
      <c r="A40" s="266" t="s">
        <v>288</v>
      </c>
      <c r="B40" s="266"/>
      <c r="C40" s="266"/>
      <c r="D40" s="111">
        <v>80</v>
      </c>
      <c r="E40" s="111">
        <v>80</v>
      </c>
      <c r="F40" s="304">
        <v>81</v>
      </c>
      <c r="G40" s="304"/>
      <c r="H40" s="304"/>
      <c r="I40" s="267">
        <f>SUM(D40:F40)</f>
        <v>241</v>
      </c>
      <c r="J40" s="267"/>
      <c r="K40" s="267"/>
      <c r="M40" s="296" t="s">
        <v>295</v>
      </c>
      <c r="N40" s="272" t="s">
        <v>321</v>
      </c>
      <c r="O40" s="290"/>
      <c r="P40" s="291"/>
      <c r="Q40" s="284" t="s">
        <v>317</v>
      </c>
      <c r="R40" s="285"/>
      <c r="S40" s="285"/>
      <c r="T40" s="285"/>
      <c r="U40" s="285"/>
      <c r="V40" s="285"/>
      <c r="W40" s="285"/>
      <c r="X40" s="285"/>
      <c r="Y40" s="285"/>
      <c r="Z40" s="285"/>
      <c r="AA40" s="285"/>
      <c r="AB40" s="285"/>
      <c r="AC40" s="285"/>
      <c r="AD40" s="285"/>
      <c r="AE40" s="285"/>
      <c r="AF40" s="285"/>
      <c r="AG40" s="286"/>
      <c r="AH40" s="283">
        <f>SUM(F32:AJ32)</f>
        <v>490</v>
      </c>
      <c r="AI40" s="265"/>
      <c r="AJ40" s="131" t="s">
        <v>203</v>
      </c>
      <c r="AK40" s="283">
        <f>ROUNDUP(AH40/450,0)</f>
        <v>2</v>
      </c>
      <c r="AL40" s="265"/>
      <c r="AM40" s="267">
        <f>MIN(AH40:AK42)</f>
        <v>1</v>
      </c>
      <c r="AN40" s="267"/>
    </row>
    <row r="41" spans="1:40" ht="18" customHeight="1" x14ac:dyDescent="0.45">
      <c r="A41" s="292"/>
      <c r="B41" s="292"/>
      <c r="C41" s="292"/>
      <c r="D41" s="67"/>
      <c r="E41" s="67"/>
      <c r="F41" s="67"/>
      <c r="G41" s="67"/>
      <c r="H41" s="67"/>
      <c r="I41" s="67" t="s">
        <v>298</v>
      </c>
      <c r="J41" s="67"/>
      <c r="K41" s="67"/>
      <c r="M41" s="297"/>
      <c r="N41" s="273"/>
      <c r="O41" s="292"/>
      <c r="P41" s="293"/>
      <c r="Q41" s="287" t="s">
        <v>318</v>
      </c>
      <c r="R41" s="288"/>
      <c r="S41" s="288"/>
      <c r="T41" s="288"/>
      <c r="U41" s="288"/>
      <c r="V41" s="288"/>
      <c r="W41" s="288"/>
      <c r="X41" s="288"/>
      <c r="Y41" s="288"/>
      <c r="Z41" s="288"/>
      <c r="AA41" s="288"/>
      <c r="AB41" s="288"/>
      <c r="AC41" s="288"/>
      <c r="AD41" s="288"/>
      <c r="AE41" s="288"/>
      <c r="AF41" s="288"/>
      <c r="AG41" s="289"/>
      <c r="AH41" s="276">
        <f>COUNTA(B12:B30)</f>
        <v>9</v>
      </c>
      <c r="AI41" s="277"/>
      <c r="AJ41" s="137" t="s">
        <v>204</v>
      </c>
      <c r="AK41" s="283">
        <f>ROUNDUP(AH41/10,0)</f>
        <v>1</v>
      </c>
      <c r="AL41" s="265"/>
      <c r="AM41" s="267"/>
      <c r="AN41" s="267"/>
    </row>
    <row r="42" spans="1:40" ht="18" customHeight="1" x14ac:dyDescent="0.45">
      <c r="A42" s="320"/>
      <c r="B42" s="320"/>
      <c r="C42" s="320"/>
      <c r="D42" s="67"/>
      <c r="E42" s="67"/>
      <c r="F42" s="320"/>
      <c r="G42" s="320"/>
      <c r="H42" s="320"/>
      <c r="I42" s="267">
        <f>I40/3</f>
        <v>80.333333333333329</v>
      </c>
      <c r="J42" s="267"/>
      <c r="K42" s="267"/>
      <c r="M42" s="298"/>
      <c r="N42" s="274"/>
      <c r="O42" s="294"/>
      <c r="P42" s="295"/>
      <c r="Q42" s="287" t="s">
        <v>319</v>
      </c>
      <c r="R42" s="288"/>
      <c r="S42" s="288"/>
      <c r="T42" s="288"/>
      <c r="U42" s="288"/>
      <c r="V42" s="288"/>
      <c r="W42" s="288"/>
      <c r="X42" s="288"/>
      <c r="Y42" s="288"/>
      <c r="Z42" s="288"/>
      <c r="AA42" s="288"/>
      <c r="AB42" s="288"/>
      <c r="AC42" s="288"/>
      <c r="AD42" s="288"/>
      <c r="AE42" s="288"/>
      <c r="AF42" s="288"/>
      <c r="AG42" s="289"/>
      <c r="AH42" s="283">
        <f>ROUNDDOWN(I42,1)</f>
        <v>80.3</v>
      </c>
      <c r="AI42" s="265"/>
      <c r="AJ42" s="138" t="s">
        <v>204</v>
      </c>
      <c r="AK42" s="283">
        <f>ROUNDUP(AH42/40,0)</f>
        <v>3</v>
      </c>
      <c r="AL42" s="265"/>
      <c r="AM42" s="267"/>
      <c r="AN42" s="267"/>
    </row>
    <row r="43" spans="1:40" ht="18" customHeight="1" x14ac:dyDescent="0.45">
      <c r="B43" s="62"/>
      <c r="I43" s="320"/>
      <c r="J43" s="320"/>
      <c r="K43" s="320"/>
      <c r="M43" s="111"/>
      <c r="N43" s="287" t="s">
        <v>322</v>
      </c>
      <c r="O43" s="288"/>
      <c r="P43" s="288"/>
      <c r="Q43" s="288"/>
      <c r="R43" s="288"/>
      <c r="S43" s="288"/>
      <c r="T43" s="288"/>
      <c r="U43" s="288"/>
      <c r="V43" s="288"/>
      <c r="W43" s="288"/>
      <c r="X43" s="288"/>
      <c r="Y43" s="288"/>
      <c r="Z43" s="288"/>
      <c r="AA43" s="288"/>
      <c r="AB43" s="288"/>
      <c r="AC43" s="288"/>
      <c r="AD43" s="288"/>
      <c r="AE43" s="288"/>
      <c r="AF43" s="288"/>
      <c r="AG43" s="289"/>
      <c r="AH43" s="282"/>
      <c r="AI43" s="282"/>
      <c r="AJ43" s="282"/>
      <c r="AK43" s="282"/>
      <c r="AL43" s="282"/>
      <c r="AM43" s="276" cm="1">
        <f t="array" ref="AM43">ROUNDUP(_xlfn.IFS(AM40&lt;2,1,AND(AM40&lt;=2,AM40&lt;6),AM40-1,AM40&gt;=6,AM40/2*3),1)</f>
        <v>1</v>
      </c>
      <c r="AN43" s="278"/>
    </row>
    <row r="44" spans="1:40" ht="5.0999999999999996" customHeight="1" x14ac:dyDescent="0.45">
      <c r="A44" s="86"/>
      <c r="B44" s="86"/>
      <c r="C44" s="86"/>
      <c r="D44" s="86"/>
      <c r="E44" s="86"/>
      <c r="F44" s="86"/>
      <c r="G44" s="86"/>
      <c r="H44" s="86"/>
      <c r="I44" s="86"/>
      <c r="J44" s="60"/>
      <c r="K44" s="60"/>
      <c r="L44" s="60"/>
      <c r="M44" s="106"/>
      <c r="N44" s="60"/>
      <c r="W44" s="67"/>
      <c r="X44" s="60"/>
      <c r="Y44" s="60"/>
      <c r="Z44" s="60"/>
      <c r="AA44" s="60"/>
      <c r="AB44" s="60"/>
      <c r="AC44" s="60"/>
      <c r="AD44" s="60"/>
      <c r="AE44" s="60"/>
      <c r="AF44" s="60"/>
      <c r="AG44" s="60"/>
      <c r="AH44" s="60"/>
      <c r="AI44" s="60"/>
      <c r="AJ44" s="106"/>
      <c r="AK44" s="60"/>
      <c r="AL44" s="67"/>
      <c r="AM44" s="67"/>
      <c r="AN44" s="62"/>
    </row>
    <row r="45" spans="1:40" ht="21" customHeight="1" x14ac:dyDescent="0.45">
      <c r="A45" s="68" t="s">
        <v>214</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0" ht="24.9" customHeight="1" x14ac:dyDescent="0.45">
      <c r="A46" s="62"/>
      <c r="B46" s="67"/>
      <c r="C46" s="309" t="str">
        <f>IF(VLOOKUP($AK$1,選択肢!$A$1:$J$31,C51,FALSE)=0,"-",VLOOKUP($AK$1,選択肢!$A$1:$J$31,C51,FALSE))</f>
        <v>管理者</v>
      </c>
      <c r="D46" s="310"/>
      <c r="E46" s="316" t="str">
        <f>IF(VLOOKUP($AK$1,選択肢!$A$1:$J$31,E51,FALSE)=0,"-",VLOOKUP($AK$1,選択肢!$A$1:$J$31,E51,FALSE))</f>
        <v>サービス提供責任者</v>
      </c>
      <c r="F46" s="316"/>
      <c r="G46" s="316"/>
      <c r="H46" s="316"/>
      <c r="I46" s="309" t="str">
        <f>IF(VLOOKUP($AK$1,選択肢!$A$1:$J$31,I51,FALSE)=0,"-",VLOOKUP($AK$1,選択肢!$A$1:$J$31,I51,FALSE))</f>
        <v>従業者</v>
      </c>
      <c r="J46" s="310"/>
      <c r="K46" s="310"/>
      <c r="L46" s="310"/>
      <c r="M46" s="310"/>
      <c r="N46" s="317"/>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62"/>
    </row>
    <row r="47" spans="1:40" ht="18" customHeight="1" x14ac:dyDescent="0.45">
      <c r="A47" s="62"/>
      <c r="B47" s="67"/>
      <c r="C47" s="102" t="s">
        <v>56</v>
      </c>
      <c r="D47" s="102" t="s">
        <v>57</v>
      </c>
      <c r="E47" s="101" t="s">
        <v>56</v>
      </c>
      <c r="F47" s="315" t="s">
        <v>57</v>
      </c>
      <c r="G47" s="315"/>
      <c r="H47" s="315"/>
      <c r="I47" s="312" t="s">
        <v>56</v>
      </c>
      <c r="J47" s="313"/>
      <c r="K47" s="314"/>
      <c r="L47" s="312" t="s">
        <v>57</v>
      </c>
      <c r="M47" s="313"/>
      <c r="N47" s="314"/>
      <c r="O47" s="308"/>
      <c r="P47" s="308"/>
      <c r="Q47" s="308"/>
      <c r="R47" s="308"/>
      <c r="S47" s="308"/>
      <c r="T47" s="308"/>
      <c r="U47" s="308"/>
      <c r="V47" s="308"/>
      <c r="W47" s="308"/>
      <c r="X47" s="308"/>
      <c r="Y47" s="308"/>
      <c r="Z47" s="308"/>
      <c r="AA47" s="308"/>
      <c r="AB47" s="308"/>
      <c r="AC47" s="308"/>
      <c r="AD47" s="308"/>
      <c r="AE47" s="308"/>
      <c r="AF47" s="308"/>
      <c r="AG47" s="308"/>
      <c r="AH47" s="308"/>
      <c r="AI47" s="308"/>
      <c r="AJ47" s="308"/>
      <c r="AK47" s="308"/>
      <c r="AL47" s="130"/>
      <c r="AM47" s="130"/>
      <c r="AN47" s="62"/>
    </row>
    <row r="48" spans="1:40" ht="18" customHeight="1" x14ac:dyDescent="0.45">
      <c r="A48" s="62"/>
      <c r="B48" s="75" t="s">
        <v>108</v>
      </c>
      <c r="C48" s="101">
        <f>COUNTIFS($B$11:$B$30,C$46,$C$11:$C$30,"A",$E$11:$E$30,"*")</f>
        <v>1</v>
      </c>
      <c r="D48" s="101">
        <f>COUNTIFS($B$11:$B$30,C$46,$C$11:$C$30,"B",$E$11:$E$30,"*")</f>
        <v>0</v>
      </c>
      <c r="E48" s="101">
        <f>COUNTIFS($B$11:$B$30,E$46,$C$11:$C$30,"A",$E$11:$E$30,"*")</f>
        <v>0</v>
      </c>
      <c r="F48" s="312">
        <f>COUNTIFS($B$11:$B$30,E$46,$C$11:$C$30,"B",$E$11:$E$30,"*")</f>
        <v>1</v>
      </c>
      <c r="G48" s="313"/>
      <c r="H48" s="314"/>
      <c r="I48" s="312">
        <f>COUNTIFS($B$11:$B$30,I$46,$C$11:$C$30,"A",$E$11:$E$30,"*")</f>
        <v>0</v>
      </c>
      <c r="J48" s="313"/>
      <c r="K48" s="314"/>
      <c r="L48" s="312">
        <f>COUNTIFS($B$11:$B$30,I$46,$C$11:$C$30,"B",$E$11:$E$30,"*")</f>
        <v>0</v>
      </c>
      <c r="M48" s="313"/>
      <c r="N48" s="314"/>
      <c r="O48" s="308"/>
      <c r="P48" s="308"/>
      <c r="Q48" s="308"/>
      <c r="R48" s="308"/>
      <c r="S48" s="308"/>
      <c r="T48" s="308"/>
      <c r="U48" s="308"/>
      <c r="V48" s="308"/>
      <c r="W48" s="308"/>
      <c r="X48" s="308"/>
      <c r="Y48" s="308"/>
      <c r="Z48" s="308"/>
      <c r="AA48" s="308"/>
      <c r="AB48" s="308"/>
      <c r="AC48" s="308"/>
      <c r="AD48" s="308"/>
      <c r="AE48" s="308"/>
      <c r="AF48" s="308"/>
      <c r="AG48" s="308"/>
      <c r="AH48" s="308"/>
      <c r="AI48" s="308"/>
      <c r="AJ48" s="308"/>
      <c r="AK48" s="308"/>
      <c r="AL48" s="130"/>
      <c r="AM48" s="130"/>
      <c r="AN48" s="62"/>
    </row>
    <row r="49" spans="1:40" ht="18" customHeight="1" x14ac:dyDescent="0.45">
      <c r="A49" s="62"/>
      <c r="B49" s="82" t="s">
        <v>109</v>
      </c>
      <c r="C49" s="113"/>
      <c r="D49" s="113"/>
      <c r="E49" s="101">
        <f>COUNTIFS($B$11:$B$30,E$46,$C$11:$C$30,"C",$E$11:$E$30,"*")</f>
        <v>1</v>
      </c>
      <c r="F49" s="312">
        <f>COUNTIFS($B$11:$B$30,E$46,$C$11:$C$30,"D",$E$11:$E$30,"*")</f>
        <v>0</v>
      </c>
      <c r="G49" s="313"/>
      <c r="H49" s="314"/>
      <c r="I49" s="312">
        <f>COUNTIFS($B$11:$B$30,I$46,$C$11:$C$30,"C",$E$11:$E$30,"*")</f>
        <v>2</v>
      </c>
      <c r="J49" s="313"/>
      <c r="K49" s="314"/>
      <c r="L49" s="312">
        <f>COUNTIFS($B$11:$B$30,I$46,$C$11:$C$30,"D",$E$11:$E$30,"*")</f>
        <v>5</v>
      </c>
      <c r="M49" s="313"/>
      <c r="N49" s="314"/>
      <c r="O49" s="308"/>
      <c r="P49" s="308"/>
      <c r="Q49" s="308"/>
      <c r="R49" s="308"/>
      <c r="S49" s="308"/>
      <c r="T49" s="308"/>
      <c r="U49" s="308"/>
      <c r="V49" s="308"/>
      <c r="W49" s="308"/>
      <c r="X49" s="308"/>
      <c r="Y49" s="308"/>
      <c r="Z49" s="308"/>
      <c r="AA49" s="308"/>
      <c r="AB49" s="308"/>
      <c r="AC49" s="308"/>
      <c r="AD49" s="308"/>
      <c r="AE49" s="308"/>
      <c r="AF49" s="308"/>
      <c r="AG49" s="308"/>
      <c r="AH49" s="308"/>
      <c r="AI49" s="308"/>
      <c r="AJ49" s="308"/>
      <c r="AK49" s="308"/>
      <c r="AL49" s="130"/>
      <c r="AM49" s="130"/>
      <c r="AN49" s="62"/>
    </row>
    <row r="50" spans="1:40" ht="18" customHeight="1" x14ac:dyDescent="0.45">
      <c r="A50" s="62"/>
      <c r="B50" s="82" t="s">
        <v>201</v>
      </c>
      <c r="C50" s="318"/>
      <c r="D50" s="319"/>
      <c r="E50" s="312">
        <f>IF($AK$3="４週",SUMIFS($AK$11:$AK$30,$B$11:$B$30,E46)/4/$AH$5,IF($AK$3="歴月",SUMIFS($AK$11:$AK$30,$B$11:$B$30,E46)/$AL$5,"記載する期間を選択してください"))</f>
        <v>1</v>
      </c>
      <c r="F50" s="313"/>
      <c r="G50" s="313"/>
      <c r="H50" s="314"/>
      <c r="I50" s="312">
        <f>IF($AK$3="４週",SUMIFS($AK$11:$AK$30,$B$11:$B$30,I46)/4/$AH$5,IF($AK$3="歴月",SUMIFS($AK$11:$AK$30,$B$11:$B$30,I46)/$AL$5,"記載する期間を選択してください"))</f>
        <v>2.5062500000000001</v>
      </c>
      <c r="J50" s="313"/>
      <c r="K50" s="313"/>
      <c r="L50" s="313"/>
      <c r="M50" s="313"/>
      <c r="N50" s="314"/>
      <c r="O50" s="308"/>
      <c r="P50" s="308"/>
      <c r="Q50" s="308"/>
      <c r="R50" s="308"/>
      <c r="S50" s="308"/>
      <c r="T50" s="308"/>
      <c r="U50" s="308"/>
      <c r="V50" s="308"/>
      <c r="W50" s="308"/>
      <c r="X50" s="308"/>
      <c r="Y50" s="308"/>
      <c r="Z50" s="308"/>
      <c r="AA50" s="308"/>
      <c r="AB50" s="308"/>
      <c r="AC50" s="308"/>
      <c r="AD50" s="308"/>
      <c r="AE50" s="308"/>
      <c r="AF50" s="308"/>
      <c r="AG50" s="308"/>
      <c r="AH50" s="308"/>
      <c r="AI50" s="308"/>
      <c r="AJ50" s="308"/>
      <c r="AK50" s="308"/>
      <c r="AL50" s="308"/>
      <c r="AM50" s="308"/>
      <c r="AN50" s="62"/>
    </row>
    <row r="51" spans="1:40" ht="5.0999999999999996" customHeight="1" x14ac:dyDescent="0.45">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x14ac:dyDescent="0.45">
      <c r="A52" s="60" t="s">
        <v>166</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x14ac:dyDescent="0.45">
      <c r="A53" s="60" t="s">
        <v>167</v>
      </c>
      <c r="B53" s="86"/>
      <c r="C53" s="86"/>
      <c r="D53" s="86"/>
      <c r="E53" s="86"/>
      <c r="F53" s="86"/>
      <c r="G53" s="86"/>
      <c r="H53" s="68"/>
      <c r="I53" s="68"/>
      <c r="J53" s="68"/>
      <c r="K53" s="68"/>
      <c r="L53" s="68"/>
      <c r="M53" s="68"/>
    </row>
    <row r="54" spans="1:40" s="60" customFormat="1" ht="15" customHeight="1" x14ac:dyDescent="0.45">
      <c r="A54" s="60" t="s">
        <v>217</v>
      </c>
      <c r="B54" s="86"/>
      <c r="C54" s="86"/>
      <c r="D54" s="86"/>
      <c r="E54" s="86"/>
      <c r="F54" s="86"/>
      <c r="G54" s="86"/>
      <c r="H54" s="68"/>
      <c r="I54" s="68"/>
      <c r="J54" s="68"/>
      <c r="K54" s="68"/>
      <c r="L54" s="68"/>
      <c r="M54" s="68"/>
    </row>
    <row r="55" spans="1:40" s="60" customFormat="1" ht="15" customHeight="1" x14ac:dyDescent="0.45">
      <c r="A55" s="60" t="s">
        <v>168</v>
      </c>
      <c r="B55" s="86"/>
      <c r="C55" s="86"/>
      <c r="D55" s="86"/>
      <c r="E55" s="86"/>
      <c r="F55" s="86"/>
      <c r="G55" s="86"/>
      <c r="H55" s="68"/>
      <c r="I55" s="68"/>
      <c r="J55" s="68"/>
      <c r="K55" s="68"/>
      <c r="L55" s="68"/>
      <c r="M55" s="68"/>
    </row>
    <row r="56" spans="1:40" s="60" customFormat="1" ht="15" customHeight="1" x14ac:dyDescent="0.45">
      <c r="A56" s="60" t="s">
        <v>169</v>
      </c>
      <c r="B56" s="86"/>
      <c r="C56" s="86"/>
      <c r="D56" s="86"/>
      <c r="E56" s="86"/>
      <c r="F56" s="86"/>
      <c r="G56" s="86"/>
      <c r="H56" s="68"/>
      <c r="I56" s="68"/>
      <c r="J56" s="68"/>
      <c r="K56" s="68"/>
      <c r="L56" s="68"/>
      <c r="M56" s="68"/>
    </row>
    <row r="57" spans="1:40" ht="15" customHeight="1" x14ac:dyDescent="0.45">
      <c r="A57" s="60" t="s">
        <v>170</v>
      </c>
      <c r="B57" s="94"/>
      <c r="C57" s="60"/>
      <c r="D57" s="60"/>
      <c r="E57" s="60"/>
      <c r="F57" s="60"/>
      <c r="G57" s="60"/>
    </row>
    <row r="58" spans="1:40" ht="15" customHeight="1" x14ac:dyDescent="0.45">
      <c r="A58" s="60" t="s">
        <v>171</v>
      </c>
      <c r="B58" s="94"/>
      <c r="C58" s="60"/>
      <c r="D58" s="60"/>
      <c r="E58" s="60"/>
      <c r="F58" s="60"/>
      <c r="G58" s="60"/>
    </row>
    <row r="59" spans="1:40" ht="15" customHeight="1" x14ac:dyDescent="0.45">
      <c r="A59" s="60"/>
      <c r="B59" s="75" t="s">
        <v>172</v>
      </c>
      <c r="C59" s="267" t="s">
        <v>173</v>
      </c>
      <c r="D59" s="267"/>
      <c r="E59" s="267"/>
      <c r="F59" s="60"/>
      <c r="G59" s="60"/>
    </row>
    <row r="60" spans="1:40" ht="15" customHeight="1" x14ac:dyDescent="0.45">
      <c r="A60" s="60"/>
      <c r="B60" s="97" t="s">
        <v>190</v>
      </c>
      <c r="C60" s="280" t="s">
        <v>174</v>
      </c>
      <c r="D60" s="280"/>
      <c r="E60" s="280"/>
      <c r="F60" s="60"/>
      <c r="G60" s="60"/>
    </row>
    <row r="61" spans="1:40" ht="15" customHeight="1" x14ac:dyDescent="0.45">
      <c r="A61" s="60"/>
      <c r="B61" s="97" t="s">
        <v>191</v>
      </c>
      <c r="C61" s="280" t="s">
        <v>175</v>
      </c>
      <c r="D61" s="280"/>
      <c r="E61" s="280"/>
      <c r="F61" s="60"/>
      <c r="G61" s="60"/>
    </row>
    <row r="62" spans="1:40" ht="15" customHeight="1" x14ac:dyDescent="0.45">
      <c r="A62" s="60"/>
      <c r="B62" s="97" t="s">
        <v>192</v>
      </c>
      <c r="C62" s="280" t="s">
        <v>176</v>
      </c>
      <c r="D62" s="280"/>
      <c r="E62" s="280"/>
      <c r="F62" s="60"/>
      <c r="G62" s="60"/>
    </row>
    <row r="63" spans="1:40" ht="15" customHeight="1" x14ac:dyDescent="0.45">
      <c r="A63" s="60"/>
      <c r="B63" s="97" t="s">
        <v>193</v>
      </c>
      <c r="C63" s="280" t="s">
        <v>177</v>
      </c>
      <c r="D63" s="280"/>
      <c r="E63" s="280"/>
      <c r="F63" s="60"/>
      <c r="G63" s="60"/>
    </row>
    <row r="64" spans="1:40" ht="15" customHeight="1" x14ac:dyDescent="0.45">
      <c r="A64" s="60"/>
      <c r="B64" s="60" t="s">
        <v>178</v>
      </c>
      <c r="C64" s="60"/>
      <c r="D64" s="60"/>
      <c r="E64" s="60"/>
      <c r="F64" s="60"/>
      <c r="G64" s="60"/>
    </row>
    <row r="65" spans="1:7" ht="15" customHeight="1" x14ac:dyDescent="0.45">
      <c r="A65" s="60"/>
      <c r="B65" s="60" t="s">
        <v>195</v>
      </c>
      <c r="C65" s="60"/>
      <c r="D65" s="60"/>
      <c r="E65" s="60"/>
      <c r="F65" s="60"/>
      <c r="G65" s="60"/>
    </row>
    <row r="66" spans="1:7" ht="15" customHeight="1" x14ac:dyDescent="0.45">
      <c r="A66" s="60"/>
      <c r="B66" s="60" t="s">
        <v>179</v>
      </c>
      <c r="C66" s="60"/>
      <c r="D66" s="60"/>
      <c r="E66" s="60"/>
      <c r="F66" s="60"/>
      <c r="G66" s="60"/>
    </row>
    <row r="67" spans="1:7" ht="15" customHeight="1" x14ac:dyDescent="0.45">
      <c r="A67" s="60" t="s">
        <v>180</v>
      </c>
      <c r="B67" s="94"/>
      <c r="C67" s="60"/>
      <c r="D67" s="60"/>
      <c r="E67" s="60"/>
      <c r="F67" s="60"/>
      <c r="G67" s="60"/>
    </row>
    <row r="68" spans="1:7" ht="15" customHeight="1" x14ac:dyDescent="0.45">
      <c r="A68" s="60" t="s">
        <v>181</v>
      </c>
      <c r="B68" s="94"/>
      <c r="C68" s="60"/>
      <c r="D68" s="60"/>
      <c r="E68" s="60"/>
      <c r="F68" s="60"/>
      <c r="G68" s="60"/>
    </row>
    <row r="69" spans="1:7" ht="15" customHeight="1" x14ac:dyDescent="0.45">
      <c r="A69" s="60" t="s">
        <v>196</v>
      </c>
      <c r="B69" s="94"/>
      <c r="C69" s="60"/>
      <c r="D69" s="60"/>
      <c r="E69" s="60"/>
      <c r="F69" s="60"/>
      <c r="G69" s="60"/>
    </row>
    <row r="70" spans="1:7" ht="15" customHeight="1" x14ac:dyDescent="0.45">
      <c r="A70" s="60" t="s">
        <v>182</v>
      </c>
      <c r="B70" s="94"/>
      <c r="C70" s="60"/>
      <c r="D70" s="60"/>
      <c r="E70" s="60"/>
      <c r="F70" s="60"/>
      <c r="G70" s="60"/>
    </row>
    <row r="71" spans="1:7" ht="15" customHeight="1" x14ac:dyDescent="0.45">
      <c r="A71" s="60" t="s">
        <v>316</v>
      </c>
      <c r="B71" s="94"/>
      <c r="C71" s="60"/>
      <c r="D71" s="60"/>
      <c r="E71" s="60"/>
      <c r="F71" s="60"/>
      <c r="G71" s="60"/>
    </row>
    <row r="72" spans="1:7" ht="15" customHeight="1" x14ac:dyDescent="0.45">
      <c r="A72" s="60" t="s">
        <v>183</v>
      </c>
      <c r="B72" s="94"/>
      <c r="C72" s="60"/>
      <c r="D72" s="60"/>
      <c r="E72" s="60"/>
      <c r="F72" s="60"/>
      <c r="G72" s="60"/>
    </row>
    <row r="73" spans="1:7" ht="15" customHeight="1" x14ac:dyDescent="0.45">
      <c r="A73" s="60" t="s">
        <v>184</v>
      </c>
      <c r="B73" s="94"/>
      <c r="C73" s="60"/>
      <c r="D73" s="60"/>
      <c r="E73" s="60"/>
      <c r="F73" s="60"/>
      <c r="G73" s="60"/>
    </row>
    <row r="74" spans="1:7" ht="15" customHeight="1" x14ac:dyDescent="0.45">
      <c r="A74" s="60" t="s">
        <v>185</v>
      </c>
      <c r="B74" s="94"/>
      <c r="C74" s="60"/>
      <c r="D74" s="60"/>
      <c r="E74" s="60"/>
      <c r="F74" s="60"/>
      <c r="G74" s="60"/>
    </row>
    <row r="75" spans="1:7" ht="15" customHeight="1" x14ac:dyDescent="0.45">
      <c r="A75" s="60" t="s">
        <v>186</v>
      </c>
      <c r="B75" s="94"/>
      <c r="C75" s="60"/>
      <c r="D75" s="60"/>
      <c r="E75" s="60"/>
      <c r="F75" s="60"/>
      <c r="G75" s="60"/>
    </row>
    <row r="76" spans="1:7" ht="15" customHeight="1" x14ac:dyDescent="0.45">
      <c r="A76" s="60" t="s">
        <v>187</v>
      </c>
      <c r="B76" s="94"/>
      <c r="C76" s="60"/>
      <c r="D76" s="60"/>
      <c r="E76" s="60"/>
      <c r="F76" s="60"/>
      <c r="G76" s="60"/>
    </row>
    <row r="77" spans="1:7" ht="15" customHeight="1" x14ac:dyDescent="0.45">
      <c r="A77" s="60" t="s">
        <v>188</v>
      </c>
      <c r="B77" s="94"/>
      <c r="C77" s="60"/>
      <c r="D77" s="60"/>
      <c r="E77" s="60"/>
      <c r="F77" s="60"/>
      <c r="G77" s="60"/>
    </row>
    <row r="78" spans="1:7" ht="15" customHeight="1" x14ac:dyDescent="0.45">
      <c r="A78" s="60" t="s">
        <v>189</v>
      </c>
      <c r="B78" s="94"/>
      <c r="C78" s="60"/>
      <c r="D78" s="60"/>
      <c r="E78" s="60"/>
      <c r="F78" s="60"/>
      <c r="G78" s="60"/>
    </row>
    <row r="79" spans="1:7" ht="15" customHeight="1" x14ac:dyDescent="0.45">
      <c r="A79" s="60" t="s">
        <v>194</v>
      </c>
      <c r="B79" s="94"/>
      <c r="C79" s="60"/>
      <c r="D79" s="60"/>
      <c r="E79" s="60"/>
      <c r="F79" s="60"/>
      <c r="G79" s="60"/>
    </row>
  </sheetData>
  <mergeCells count="129">
    <mergeCell ref="AM30:AN30"/>
    <mergeCell ref="M40:M42"/>
    <mergeCell ref="N40:P42"/>
    <mergeCell ref="Q40:AG40"/>
    <mergeCell ref="AH40:AI40"/>
    <mergeCell ref="AK40:AL40"/>
    <mergeCell ref="Q41:AG41"/>
    <mergeCell ref="AH41:AI41"/>
    <mergeCell ref="AK41:AL41"/>
    <mergeCell ref="Q42:AG42"/>
    <mergeCell ref="AH42:AI42"/>
    <mergeCell ref="AK42:AL42"/>
    <mergeCell ref="M39:AG39"/>
    <mergeCell ref="AH39:AL39"/>
    <mergeCell ref="AM28:AN28"/>
    <mergeCell ref="AM19:AN19"/>
    <mergeCell ref="AM20:AN20"/>
    <mergeCell ref="AM21:AN21"/>
    <mergeCell ref="AM22:AN22"/>
    <mergeCell ref="AM23:AN23"/>
    <mergeCell ref="AM24:AN24"/>
    <mergeCell ref="AM25:AN25"/>
    <mergeCell ref="AM29:AN29"/>
    <mergeCell ref="AK1:AN1"/>
    <mergeCell ref="M2:P2"/>
    <mergeCell ref="Q2:R2"/>
    <mergeCell ref="S2:T2"/>
    <mergeCell ref="U2:V2"/>
    <mergeCell ref="AK2:AN2"/>
    <mergeCell ref="AK3:AN3"/>
    <mergeCell ref="AK4:AN4"/>
    <mergeCell ref="AH5:AJ5"/>
    <mergeCell ref="A7:A10"/>
    <mergeCell ref="B7:B10"/>
    <mergeCell ref="C7:C10"/>
    <mergeCell ref="D7:D10"/>
    <mergeCell ref="E7:E10"/>
    <mergeCell ref="F7:AJ7"/>
    <mergeCell ref="AK7:AK10"/>
    <mergeCell ref="AM26:AN26"/>
    <mergeCell ref="AM27:AN27"/>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31:E31"/>
    <mergeCell ref="AM31:AN32"/>
    <mergeCell ref="A32:E32"/>
    <mergeCell ref="A39:C39"/>
    <mergeCell ref="F39:H39"/>
    <mergeCell ref="I39:K39"/>
    <mergeCell ref="I43:K43"/>
    <mergeCell ref="AH43:AL43"/>
    <mergeCell ref="AM43:AN43"/>
    <mergeCell ref="N43:AG43"/>
    <mergeCell ref="C46:D46"/>
    <mergeCell ref="E46:H46"/>
    <mergeCell ref="I46:N46"/>
    <mergeCell ref="O46:T46"/>
    <mergeCell ref="U46:Z46"/>
    <mergeCell ref="AM39:AN39"/>
    <mergeCell ref="A40:C40"/>
    <mergeCell ref="F40:H40"/>
    <mergeCell ref="I40:K40"/>
    <mergeCell ref="AM40:AN42"/>
    <mergeCell ref="A41:C41"/>
    <mergeCell ref="A42:C42"/>
    <mergeCell ref="F42:H42"/>
    <mergeCell ref="I42:K42"/>
    <mergeCell ref="AL46:AM46"/>
    <mergeCell ref="AA46:AF46"/>
    <mergeCell ref="AG46:AK46"/>
    <mergeCell ref="F47:H47"/>
    <mergeCell ref="I47:K47"/>
    <mergeCell ref="L47:N47"/>
    <mergeCell ref="O47:Q47"/>
    <mergeCell ref="R47:T47"/>
    <mergeCell ref="U47:W47"/>
    <mergeCell ref="X47:Z47"/>
    <mergeCell ref="AA47:AC47"/>
    <mergeCell ref="AD47:AF47"/>
    <mergeCell ref="C63:E63"/>
    <mergeCell ref="AG50:AK50"/>
    <mergeCell ref="AL50:AM50"/>
    <mergeCell ref="C59:E59"/>
    <mergeCell ref="C60:E60"/>
    <mergeCell ref="C61:E61"/>
    <mergeCell ref="C62:E62"/>
    <mergeCell ref="C50:D50"/>
    <mergeCell ref="E50:H50"/>
    <mergeCell ref="I50:N50"/>
    <mergeCell ref="O50:T50"/>
    <mergeCell ref="U50:Z50"/>
    <mergeCell ref="AA50:AF50"/>
    <mergeCell ref="AG47:AI47"/>
    <mergeCell ref="AJ47:AK47"/>
    <mergeCell ref="AJ48:AK48"/>
    <mergeCell ref="I48:K48"/>
    <mergeCell ref="L48:N48"/>
    <mergeCell ref="O48:Q48"/>
    <mergeCell ref="R48:T48"/>
    <mergeCell ref="U48:W48"/>
    <mergeCell ref="AG49:AI49"/>
    <mergeCell ref="AJ49:AK49"/>
    <mergeCell ref="X48:Z48"/>
    <mergeCell ref="AA48:AC48"/>
    <mergeCell ref="F49:H49"/>
    <mergeCell ref="I49:K49"/>
    <mergeCell ref="L49:N49"/>
    <mergeCell ref="O49:Q49"/>
    <mergeCell ref="R49:T49"/>
    <mergeCell ref="U49:W49"/>
    <mergeCell ref="AD48:AF48"/>
    <mergeCell ref="AG48:AI48"/>
    <mergeCell ref="X49:Z49"/>
    <mergeCell ref="AA49:AC49"/>
    <mergeCell ref="AD49:AF49"/>
    <mergeCell ref="F48:H48"/>
  </mergeCells>
  <phoneticPr fontId="3"/>
  <dataValidations count="7">
    <dataValidation type="list" allowBlank="1" showInputMessage="1" showErrorMessage="1" sqref="C11:C30" xr:uid="{00000000-0002-0000-0500-000000000000}">
      <formula1>"A,B,C,D"</formula1>
    </dataValidation>
    <dataValidation operator="greaterThanOrEqual" allowBlank="1" showInputMessage="1" showErrorMessage="1" sqref="X38 I44 U38 I34:I37 L34:L36 L44" xr:uid="{00000000-0002-0000-0500-000001000000}"/>
    <dataValidation type="whole" operator="greaterThanOrEqual" allowBlank="1" showInputMessage="1" showErrorMessage="1" sqref="D40:F41" xr:uid="{00000000-0002-0000-0500-000002000000}">
      <formula1>0</formula1>
    </dataValidation>
    <dataValidation type="list" allowBlank="1" showInputMessage="1" showErrorMessage="1" sqref="AK4:AN4" xr:uid="{00000000-0002-0000-0500-000003000000}">
      <formula1>"予定,実績"</formula1>
    </dataValidation>
    <dataValidation type="list" allowBlank="1" showInputMessage="1" showErrorMessage="1" sqref="AK3:AN3" xr:uid="{00000000-0002-0000-0500-000004000000}">
      <formula1>"４週,歴月"</formula1>
    </dataValidation>
    <dataValidation type="list" allowBlank="1" showInputMessage="1" showErrorMessage="1" sqref="B12:B30" xr:uid="{00000000-0002-0000-0500-000005000000}">
      <formula1>INDIRECT($AK$1)</formula1>
    </dataValidation>
    <dataValidation type="list" allowBlank="1" showInputMessage="1" showErrorMessage="1" sqref="M40:M43" xr:uid="{0E19C823-B104-45EF-A46B-7A3F81F11915}">
      <formula1>"○"</formula1>
    </dataValidation>
  </dataValidations>
  <printOptions horizontalCentered="1" verticalCentered="1"/>
  <pageMargins left="0.19685039370078741" right="0.19685039370078741" top="0.39370078740157483" bottom="0.19685039370078741" header="0.19685039370078741" footer="0.39370078740157483"/>
  <pageSetup paperSize="9" scale="83" fitToWidth="0" fitToHeight="0" orientation="landscape" r:id="rId1"/>
  <headerFooter alignWithMargins="0">
    <oddHeader>&amp;L&amp;"ＭＳ ゴシック,標準"&amp;10（参考様式）</oddHeader>
  </headerFooter>
  <rowBreaks count="1" manualBreakCount="1">
    <brk id="36" max="3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Q78"/>
  <sheetViews>
    <sheetView showGridLines="0" view="pageBreakPreview" topLeftCell="A59" zoomScaleNormal="100" zoomScaleSheetLayoutView="100" workbookViewId="0">
      <selection activeCell="S71" sqref="S71"/>
    </sheetView>
  </sheetViews>
  <sheetFormatPr defaultColWidth="8.19921875" defaultRowHeight="21" customHeight="1" x14ac:dyDescent="0.45"/>
  <cols>
    <col min="1" max="1" width="2.59765625" style="59" customWidth="1"/>
    <col min="2" max="2" width="1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x14ac:dyDescent="0.45">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262" t="s">
        <v>103</v>
      </c>
      <c r="AL1" s="262"/>
      <c r="AM1" s="262"/>
      <c r="AN1" s="262"/>
    </row>
    <row r="2" spans="1:40" ht="18" customHeight="1" x14ac:dyDescent="0.45">
      <c r="A2" s="62"/>
      <c r="B2" s="63"/>
      <c r="C2" s="63"/>
      <c r="D2" s="63"/>
      <c r="E2" s="63"/>
      <c r="F2" s="63"/>
      <c r="G2" s="63"/>
      <c r="H2" s="63"/>
      <c r="I2" s="63"/>
      <c r="J2" s="63"/>
      <c r="K2" s="63"/>
      <c r="L2" s="63"/>
      <c r="M2" s="269">
        <v>2024</v>
      </c>
      <c r="N2" s="269"/>
      <c r="O2" s="269"/>
      <c r="P2" s="269"/>
      <c r="Q2" s="268" t="s">
        <v>150</v>
      </c>
      <c r="R2" s="268"/>
      <c r="S2" s="269">
        <v>5</v>
      </c>
      <c r="T2" s="269"/>
      <c r="U2" s="268" t="s">
        <v>151</v>
      </c>
      <c r="V2" s="268"/>
      <c r="W2" s="63"/>
      <c r="X2" s="63"/>
      <c r="Y2" s="63"/>
      <c r="Z2" s="62"/>
      <c r="AA2" s="62"/>
      <c r="AC2" s="81"/>
      <c r="AD2" s="63"/>
      <c r="AE2" s="63"/>
      <c r="AF2" s="63"/>
      <c r="AG2" s="63"/>
      <c r="AH2" s="63"/>
      <c r="AI2" s="81" t="s">
        <v>156</v>
      </c>
      <c r="AJ2" s="81"/>
      <c r="AK2" s="263"/>
      <c r="AL2" s="263"/>
      <c r="AM2" s="263"/>
      <c r="AN2" s="263"/>
    </row>
    <row r="3" spans="1:40" ht="18" customHeight="1" x14ac:dyDescent="0.45">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264" t="s">
        <v>238</v>
      </c>
      <c r="AL3" s="264"/>
      <c r="AM3" s="264"/>
      <c r="AN3" s="264"/>
    </row>
    <row r="4" spans="1:40" ht="18" customHeight="1" x14ac:dyDescent="0.45">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264"/>
      <c r="AL4" s="264"/>
      <c r="AM4" s="264"/>
      <c r="AN4" s="264"/>
    </row>
    <row r="5" spans="1:40" ht="18" customHeight="1" x14ac:dyDescent="0.45">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01">
        <v>40</v>
      </c>
      <c r="AI5" s="301"/>
      <c r="AJ5" s="301"/>
      <c r="AK5" s="88" t="s">
        <v>157</v>
      </c>
      <c r="AL5" s="99"/>
      <c r="AM5" s="88" t="s">
        <v>158</v>
      </c>
      <c r="AN5" s="62"/>
    </row>
    <row r="6" spans="1:40" ht="9.9" customHeight="1" x14ac:dyDescent="0.45">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5">
      <c r="A7" s="275" t="s">
        <v>153</v>
      </c>
      <c r="B7" s="267" t="s">
        <v>162</v>
      </c>
      <c r="C7" s="272" t="s">
        <v>163</v>
      </c>
      <c r="D7" s="267" t="s">
        <v>164</v>
      </c>
      <c r="E7" s="276" t="s">
        <v>165</v>
      </c>
      <c r="F7" s="271" t="s">
        <v>197</v>
      </c>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65" t="s">
        <v>198</v>
      </c>
      <c r="AL7" s="266" t="s">
        <v>199</v>
      </c>
      <c r="AM7" s="261" t="s">
        <v>200</v>
      </c>
      <c r="AN7" s="261"/>
    </row>
    <row r="8" spans="1:40" ht="15" customHeight="1" x14ac:dyDescent="0.45">
      <c r="A8" s="275"/>
      <c r="B8" s="267"/>
      <c r="C8" s="273"/>
      <c r="D8" s="267"/>
      <c r="E8" s="276"/>
      <c r="F8" s="267" t="s">
        <v>104</v>
      </c>
      <c r="G8" s="267"/>
      <c r="H8" s="267"/>
      <c r="I8" s="267"/>
      <c r="J8" s="267"/>
      <c r="K8" s="267"/>
      <c r="L8" s="267"/>
      <c r="M8" s="267" t="s">
        <v>105</v>
      </c>
      <c r="N8" s="267"/>
      <c r="O8" s="267"/>
      <c r="P8" s="267"/>
      <c r="Q8" s="267"/>
      <c r="R8" s="267"/>
      <c r="S8" s="267"/>
      <c r="T8" s="267" t="s">
        <v>106</v>
      </c>
      <c r="U8" s="267"/>
      <c r="V8" s="267"/>
      <c r="W8" s="267"/>
      <c r="X8" s="267"/>
      <c r="Y8" s="267"/>
      <c r="Z8" s="267"/>
      <c r="AA8" s="267" t="s">
        <v>107</v>
      </c>
      <c r="AB8" s="267"/>
      <c r="AC8" s="267"/>
      <c r="AD8" s="267"/>
      <c r="AE8" s="267"/>
      <c r="AF8" s="267"/>
      <c r="AG8" s="267"/>
      <c r="AH8" s="267" t="s">
        <v>110</v>
      </c>
      <c r="AI8" s="267"/>
      <c r="AJ8" s="267"/>
      <c r="AK8" s="265"/>
      <c r="AL8" s="266"/>
      <c r="AM8" s="261"/>
      <c r="AN8" s="261"/>
    </row>
    <row r="9" spans="1:40" ht="15" customHeight="1" x14ac:dyDescent="0.45">
      <c r="A9" s="275"/>
      <c r="B9" s="267"/>
      <c r="C9" s="273"/>
      <c r="D9" s="267"/>
      <c r="E9" s="276"/>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65"/>
      <c r="AL9" s="266"/>
      <c r="AM9" s="261"/>
      <c r="AN9" s="261"/>
    </row>
    <row r="10" spans="1:40" ht="15" customHeight="1" x14ac:dyDescent="0.45">
      <c r="A10" s="275"/>
      <c r="B10" s="267"/>
      <c r="C10" s="274"/>
      <c r="D10" s="267"/>
      <c r="E10" s="276"/>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65"/>
      <c r="AL10" s="266"/>
      <c r="AM10" s="261"/>
      <c r="AN10" s="261"/>
    </row>
    <row r="11" spans="1:40" ht="18" customHeight="1" x14ac:dyDescent="0.45">
      <c r="A11" s="74">
        <v>1</v>
      </c>
      <c r="B11" s="103" t="s">
        <v>115</v>
      </c>
      <c r="C11" s="83" t="s">
        <v>190</v>
      </c>
      <c r="D11" s="104"/>
      <c r="E11" s="105" t="s">
        <v>190</v>
      </c>
      <c r="F11" s="69">
        <v>8</v>
      </c>
      <c r="G11" s="69">
        <v>8</v>
      </c>
      <c r="H11" s="69"/>
      <c r="I11" s="69">
        <v>8</v>
      </c>
      <c r="J11" s="69">
        <v>8</v>
      </c>
      <c r="K11" s="69">
        <v>8</v>
      </c>
      <c r="L11" s="69"/>
      <c r="M11" s="69">
        <v>8</v>
      </c>
      <c r="N11" s="69">
        <v>8</v>
      </c>
      <c r="O11" s="69"/>
      <c r="P11" s="69">
        <v>8</v>
      </c>
      <c r="Q11" s="69">
        <v>8</v>
      </c>
      <c r="R11" s="69">
        <v>8</v>
      </c>
      <c r="S11" s="69"/>
      <c r="T11" s="69">
        <v>8</v>
      </c>
      <c r="U11" s="69">
        <v>8</v>
      </c>
      <c r="V11" s="69"/>
      <c r="W11" s="69">
        <v>8</v>
      </c>
      <c r="X11" s="69">
        <v>8</v>
      </c>
      <c r="Y11" s="69"/>
      <c r="Z11" s="69">
        <v>8</v>
      </c>
      <c r="AA11" s="69">
        <v>8</v>
      </c>
      <c r="AB11" s="69"/>
      <c r="AC11" s="69">
        <v>8</v>
      </c>
      <c r="AD11" s="69">
        <v>8</v>
      </c>
      <c r="AE11" s="69">
        <v>8</v>
      </c>
      <c r="AF11" s="69"/>
      <c r="AG11" s="69">
        <v>8</v>
      </c>
      <c r="AH11" s="69"/>
      <c r="AI11" s="69"/>
      <c r="AJ11" s="69"/>
      <c r="AK11" s="70">
        <f>+SUM(F11:AJ11)</f>
        <v>160</v>
      </c>
      <c r="AL11" s="71">
        <f>IF($AK$3="４週",AK11/4,AK11/(DAY(EOMONTH($F$9,0))/7))</f>
        <v>40</v>
      </c>
      <c r="AM11" s="279"/>
      <c r="AN11" s="279"/>
    </row>
    <row r="12" spans="1:40" ht="18" customHeight="1" x14ac:dyDescent="0.45">
      <c r="A12" s="74">
        <v>2</v>
      </c>
      <c r="B12" s="103" t="s">
        <v>115</v>
      </c>
      <c r="C12" s="83" t="s">
        <v>191</v>
      </c>
      <c r="D12" s="104"/>
      <c r="E12" s="105" t="s">
        <v>191</v>
      </c>
      <c r="F12" s="69">
        <v>4</v>
      </c>
      <c r="G12" s="69">
        <v>4</v>
      </c>
      <c r="H12" s="69">
        <v>4</v>
      </c>
      <c r="I12" s="69">
        <v>4</v>
      </c>
      <c r="J12" s="69">
        <v>8</v>
      </c>
      <c r="K12" s="69"/>
      <c r="L12" s="69"/>
      <c r="M12" s="69">
        <v>4</v>
      </c>
      <c r="N12" s="69">
        <v>4</v>
      </c>
      <c r="O12" s="69">
        <v>4</v>
      </c>
      <c r="P12" s="69">
        <v>4</v>
      </c>
      <c r="Q12" s="69">
        <v>8</v>
      </c>
      <c r="R12" s="69"/>
      <c r="S12" s="69"/>
      <c r="T12" s="69">
        <v>4</v>
      </c>
      <c r="U12" s="69">
        <v>4</v>
      </c>
      <c r="V12" s="69">
        <v>4</v>
      </c>
      <c r="W12" s="69">
        <v>4</v>
      </c>
      <c r="X12" s="69">
        <v>8</v>
      </c>
      <c r="Y12" s="69"/>
      <c r="Z12" s="69"/>
      <c r="AA12" s="69">
        <v>4</v>
      </c>
      <c r="AB12" s="69">
        <v>4</v>
      </c>
      <c r="AC12" s="69">
        <v>4</v>
      </c>
      <c r="AD12" s="69">
        <v>4</v>
      </c>
      <c r="AE12" s="69">
        <v>8</v>
      </c>
      <c r="AF12" s="69"/>
      <c r="AG12" s="69"/>
      <c r="AH12" s="69"/>
      <c r="AI12" s="69"/>
      <c r="AJ12" s="69"/>
      <c r="AK12" s="70">
        <f t="shared" ref="AK12:AK31" si="0">+SUM(F12:AJ12)</f>
        <v>96</v>
      </c>
      <c r="AL12" s="71">
        <f t="shared" ref="AL12:AL30" si="1">IF($AK$3="４週",AK12/4,AK12/(DAY(EOMONTH($F$9,0))/7))</f>
        <v>24</v>
      </c>
      <c r="AM12" s="279"/>
      <c r="AN12" s="279"/>
    </row>
    <row r="13" spans="1:40" ht="18" customHeight="1" x14ac:dyDescent="0.45">
      <c r="A13" s="74">
        <v>3</v>
      </c>
      <c r="B13" s="103" t="s">
        <v>115</v>
      </c>
      <c r="C13" s="83" t="s">
        <v>192</v>
      </c>
      <c r="D13" s="104"/>
      <c r="E13" s="105" t="s">
        <v>192</v>
      </c>
      <c r="F13" s="69">
        <v>4</v>
      </c>
      <c r="G13" s="69">
        <v>4</v>
      </c>
      <c r="H13" s="69"/>
      <c r="I13" s="69">
        <v>4</v>
      </c>
      <c r="J13" s="69"/>
      <c r="K13" s="69">
        <v>4</v>
      </c>
      <c r="L13" s="69"/>
      <c r="M13" s="69">
        <v>4</v>
      </c>
      <c r="N13" s="69">
        <v>4</v>
      </c>
      <c r="O13" s="69"/>
      <c r="P13" s="69">
        <v>4</v>
      </c>
      <c r="Q13" s="69"/>
      <c r="R13" s="69">
        <v>4</v>
      </c>
      <c r="S13" s="69"/>
      <c r="T13" s="69">
        <v>4</v>
      </c>
      <c r="U13" s="69">
        <v>4</v>
      </c>
      <c r="V13" s="69"/>
      <c r="W13" s="69">
        <v>4</v>
      </c>
      <c r="X13" s="69"/>
      <c r="Y13" s="69">
        <v>4</v>
      </c>
      <c r="Z13" s="69"/>
      <c r="AA13" s="69">
        <v>4</v>
      </c>
      <c r="AB13" s="69">
        <v>4</v>
      </c>
      <c r="AC13" s="69"/>
      <c r="AD13" s="69">
        <v>4</v>
      </c>
      <c r="AE13" s="69"/>
      <c r="AF13" s="69">
        <v>4</v>
      </c>
      <c r="AG13" s="69"/>
      <c r="AH13" s="69"/>
      <c r="AI13" s="69"/>
      <c r="AJ13" s="69"/>
      <c r="AK13" s="70">
        <f t="shared" si="0"/>
        <v>64</v>
      </c>
      <c r="AL13" s="71">
        <f t="shared" si="1"/>
        <v>16</v>
      </c>
      <c r="AM13" s="279"/>
      <c r="AN13" s="279"/>
    </row>
    <row r="14" spans="1:40" ht="18" customHeight="1" x14ac:dyDescent="0.45">
      <c r="A14" s="74">
        <v>4</v>
      </c>
      <c r="B14" s="103" t="s">
        <v>115</v>
      </c>
      <c r="C14" s="83" t="s">
        <v>193</v>
      </c>
      <c r="D14" s="104"/>
      <c r="E14" s="105" t="s">
        <v>193</v>
      </c>
      <c r="F14" s="69">
        <v>4</v>
      </c>
      <c r="G14" s="69">
        <v>4</v>
      </c>
      <c r="H14" s="69"/>
      <c r="I14" s="69">
        <v>4</v>
      </c>
      <c r="J14" s="69">
        <v>4</v>
      </c>
      <c r="K14" s="69"/>
      <c r="L14" s="69">
        <v>4</v>
      </c>
      <c r="M14" s="69">
        <v>4</v>
      </c>
      <c r="N14" s="69">
        <v>4</v>
      </c>
      <c r="O14" s="69"/>
      <c r="P14" s="69">
        <v>4</v>
      </c>
      <c r="Q14" s="69">
        <v>4</v>
      </c>
      <c r="R14" s="69"/>
      <c r="S14" s="69">
        <v>4</v>
      </c>
      <c r="T14" s="69">
        <v>4</v>
      </c>
      <c r="U14" s="69">
        <v>4</v>
      </c>
      <c r="V14" s="69"/>
      <c r="W14" s="69">
        <v>4</v>
      </c>
      <c r="X14" s="69">
        <v>4</v>
      </c>
      <c r="Y14" s="69"/>
      <c r="Z14" s="69">
        <v>4</v>
      </c>
      <c r="AA14" s="69">
        <v>4</v>
      </c>
      <c r="AB14" s="69">
        <v>4</v>
      </c>
      <c r="AC14" s="69"/>
      <c r="AD14" s="69">
        <v>4</v>
      </c>
      <c r="AE14" s="69">
        <v>4</v>
      </c>
      <c r="AF14" s="69"/>
      <c r="AG14" s="69">
        <v>4</v>
      </c>
      <c r="AH14" s="69"/>
      <c r="AI14" s="69"/>
      <c r="AJ14" s="69"/>
      <c r="AK14" s="70">
        <f t="shared" si="0"/>
        <v>80</v>
      </c>
      <c r="AL14" s="71">
        <f t="shared" si="1"/>
        <v>20</v>
      </c>
      <c r="AM14" s="279"/>
      <c r="AN14" s="279"/>
    </row>
    <row r="15" spans="1:40" ht="18" customHeight="1" x14ac:dyDescent="0.45">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79"/>
      <c r="AN15" s="279"/>
    </row>
    <row r="16" spans="1:40" ht="18" customHeight="1" x14ac:dyDescent="0.45">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9"/>
      <c r="AN16" s="279"/>
    </row>
    <row r="17" spans="1:40" ht="18" customHeight="1" x14ac:dyDescent="0.45">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9"/>
      <c r="AN17" s="279"/>
    </row>
    <row r="18" spans="1:40" ht="18" customHeight="1" x14ac:dyDescent="0.45">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9"/>
      <c r="AN18" s="279"/>
    </row>
    <row r="19" spans="1:40" ht="18" customHeight="1" x14ac:dyDescent="0.45">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9"/>
      <c r="AN19" s="279"/>
    </row>
    <row r="20" spans="1:40" ht="18" customHeight="1" x14ac:dyDescent="0.45">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9"/>
      <c r="AN20" s="279"/>
    </row>
    <row r="21" spans="1:40" ht="18" customHeight="1" x14ac:dyDescent="0.45">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9"/>
      <c r="AN21" s="279"/>
    </row>
    <row r="22" spans="1:40" ht="18" customHeight="1" x14ac:dyDescent="0.45">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9"/>
      <c r="AN22" s="279"/>
    </row>
    <row r="23" spans="1:40" ht="18" customHeight="1" x14ac:dyDescent="0.45">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9"/>
      <c r="AN23" s="279"/>
    </row>
    <row r="24" spans="1:40" ht="18" customHeight="1" x14ac:dyDescent="0.45">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9"/>
      <c r="AN24" s="279"/>
    </row>
    <row r="25" spans="1:40" ht="18" customHeight="1" x14ac:dyDescent="0.45">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9"/>
      <c r="AN25" s="279"/>
    </row>
    <row r="26" spans="1:40" ht="18" customHeight="1" x14ac:dyDescent="0.45">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9"/>
      <c r="AN26" s="279"/>
    </row>
    <row r="27" spans="1:40" ht="18" customHeight="1" x14ac:dyDescent="0.45">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9"/>
      <c r="AN27" s="279"/>
    </row>
    <row r="28" spans="1:40" ht="18" customHeight="1" x14ac:dyDescent="0.45">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9"/>
      <c r="AN28" s="279"/>
    </row>
    <row r="29" spans="1:40" ht="18" customHeight="1" x14ac:dyDescent="0.45">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9"/>
      <c r="AN29" s="279"/>
    </row>
    <row r="30" spans="1:40" ht="18" customHeight="1" x14ac:dyDescent="0.45">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9"/>
      <c r="AN30" s="279"/>
    </row>
    <row r="31" spans="1:40" ht="18" customHeight="1" x14ac:dyDescent="0.45">
      <c r="A31" s="276" t="s">
        <v>94</v>
      </c>
      <c r="B31" s="277"/>
      <c r="C31" s="277"/>
      <c r="D31" s="277"/>
      <c r="E31" s="277"/>
      <c r="F31" s="72">
        <f>+SUM(F11:F30)</f>
        <v>20</v>
      </c>
      <c r="G31" s="72">
        <f t="shared" ref="G31:AJ31" si="2">+SUM(G11:G30)</f>
        <v>20</v>
      </c>
      <c r="H31" s="72">
        <f t="shared" si="2"/>
        <v>4</v>
      </c>
      <c r="I31" s="72">
        <f t="shared" si="2"/>
        <v>20</v>
      </c>
      <c r="J31" s="72">
        <f t="shared" si="2"/>
        <v>20</v>
      </c>
      <c r="K31" s="72">
        <f t="shared" si="2"/>
        <v>12</v>
      </c>
      <c r="L31" s="72">
        <f t="shared" si="2"/>
        <v>4</v>
      </c>
      <c r="M31" s="72">
        <f t="shared" si="2"/>
        <v>20</v>
      </c>
      <c r="N31" s="72">
        <f t="shared" si="2"/>
        <v>20</v>
      </c>
      <c r="O31" s="72">
        <f t="shared" si="2"/>
        <v>4</v>
      </c>
      <c r="P31" s="72">
        <f t="shared" si="2"/>
        <v>20</v>
      </c>
      <c r="Q31" s="72">
        <f t="shared" si="2"/>
        <v>20</v>
      </c>
      <c r="R31" s="72">
        <f t="shared" si="2"/>
        <v>12</v>
      </c>
      <c r="S31" s="72">
        <f t="shared" si="2"/>
        <v>4</v>
      </c>
      <c r="T31" s="72">
        <f t="shared" si="2"/>
        <v>20</v>
      </c>
      <c r="U31" s="72">
        <f t="shared" si="2"/>
        <v>20</v>
      </c>
      <c r="V31" s="72">
        <f t="shared" si="2"/>
        <v>4</v>
      </c>
      <c r="W31" s="72">
        <f t="shared" si="2"/>
        <v>20</v>
      </c>
      <c r="X31" s="72">
        <f t="shared" si="2"/>
        <v>20</v>
      </c>
      <c r="Y31" s="72">
        <f t="shared" si="2"/>
        <v>4</v>
      </c>
      <c r="Z31" s="72">
        <f t="shared" si="2"/>
        <v>12</v>
      </c>
      <c r="AA31" s="72">
        <f t="shared" si="2"/>
        <v>20</v>
      </c>
      <c r="AB31" s="72">
        <f t="shared" si="2"/>
        <v>12</v>
      </c>
      <c r="AC31" s="72">
        <f t="shared" si="2"/>
        <v>12</v>
      </c>
      <c r="AD31" s="72">
        <f t="shared" si="2"/>
        <v>20</v>
      </c>
      <c r="AE31" s="72">
        <f t="shared" si="2"/>
        <v>20</v>
      </c>
      <c r="AF31" s="72">
        <f t="shared" si="2"/>
        <v>4</v>
      </c>
      <c r="AG31" s="72">
        <f t="shared" si="2"/>
        <v>12</v>
      </c>
      <c r="AH31" s="72">
        <f t="shared" si="2"/>
        <v>0</v>
      </c>
      <c r="AI31" s="72">
        <f t="shared" si="2"/>
        <v>0</v>
      </c>
      <c r="AJ31" s="72">
        <f t="shared" si="2"/>
        <v>0</v>
      </c>
      <c r="AK31" s="70">
        <f t="shared" si="0"/>
        <v>400</v>
      </c>
      <c r="AL31" s="71">
        <f>IF($AK$3="４週",AK31/4,AK31/(DAY(EOMONTH($F$9,0))/7))</f>
        <v>100</v>
      </c>
      <c r="AM31" s="275"/>
      <c r="AN31" s="275"/>
    </row>
    <row r="32" spans="1:40" ht="18" customHeight="1" x14ac:dyDescent="0.45">
      <c r="A32" s="277" t="s">
        <v>96</v>
      </c>
      <c r="B32" s="277"/>
      <c r="C32" s="277"/>
      <c r="D32" s="277"/>
      <c r="E32" s="278"/>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5"/>
      <c r="AN32" s="275"/>
    </row>
    <row r="33" spans="1:43" ht="15" customHeight="1" x14ac:dyDescent="0.45">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5">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5">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5">
      <c r="A36" s="68" t="s">
        <v>208</v>
      </c>
      <c r="B36" s="67"/>
      <c r="C36" s="67"/>
      <c r="D36" s="67"/>
      <c r="E36" s="67"/>
      <c r="F36" s="67"/>
      <c r="G36" s="60"/>
      <c r="H36" s="60"/>
      <c r="I36" s="60"/>
      <c r="J36" s="60"/>
      <c r="K36" s="60"/>
      <c r="L36" s="60"/>
      <c r="M36" s="60"/>
      <c r="N36" s="60"/>
      <c r="O36" s="60"/>
      <c r="AM36" s="67"/>
      <c r="AN36" s="62"/>
    </row>
    <row r="37" spans="1:43" ht="24.9" customHeight="1" x14ac:dyDescent="0.45">
      <c r="A37" s="267"/>
      <c r="B37" s="267"/>
      <c r="C37" s="267"/>
      <c r="D37" s="98">
        <v>4</v>
      </c>
      <c r="E37" s="98">
        <v>5</v>
      </c>
      <c r="F37" s="333">
        <v>6</v>
      </c>
      <c r="G37" s="333"/>
      <c r="H37" s="333"/>
      <c r="I37" s="333">
        <v>7</v>
      </c>
      <c r="J37" s="333"/>
      <c r="K37" s="333"/>
      <c r="L37" s="333">
        <v>8</v>
      </c>
      <c r="M37" s="333"/>
      <c r="N37" s="333"/>
      <c r="O37" s="333">
        <v>9</v>
      </c>
      <c r="P37" s="333"/>
      <c r="Q37" s="333"/>
      <c r="R37" s="333">
        <v>10</v>
      </c>
      <c r="S37" s="333"/>
      <c r="T37" s="333"/>
      <c r="U37" s="333">
        <v>11</v>
      </c>
      <c r="V37" s="333"/>
      <c r="W37" s="333"/>
      <c r="X37" s="333">
        <v>12</v>
      </c>
      <c r="Y37" s="333"/>
      <c r="Z37" s="333"/>
      <c r="AA37" s="333">
        <v>1</v>
      </c>
      <c r="AB37" s="333"/>
      <c r="AC37" s="333"/>
      <c r="AD37" s="333">
        <v>2</v>
      </c>
      <c r="AE37" s="333"/>
      <c r="AF37" s="333"/>
      <c r="AG37" s="333">
        <v>3</v>
      </c>
      <c r="AH37" s="333"/>
      <c r="AI37" s="333"/>
      <c r="AJ37" s="267" t="s">
        <v>154</v>
      </c>
      <c r="AK37" s="267"/>
      <c r="AL37" s="82" t="s">
        <v>212</v>
      </c>
      <c r="AM37"/>
      <c r="AN37"/>
      <c r="AO37"/>
      <c r="AP37"/>
      <c r="AQ37"/>
    </row>
    <row r="38" spans="1:43" ht="18" customHeight="1" x14ac:dyDescent="0.45">
      <c r="A38" s="331" t="s">
        <v>216</v>
      </c>
      <c r="B38" s="331"/>
      <c r="C38" s="331"/>
      <c r="D38" s="69">
        <v>1400</v>
      </c>
      <c r="E38" s="69">
        <v>1310</v>
      </c>
      <c r="F38" s="332">
        <v>1400</v>
      </c>
      <c r="G38" s="332"/>
      <c r="H38" s="332"/>
      <c r="I38" s="332">
        <v>1470</v>
      </c>
      <c r="J38" s="332"/>
      <c r="K38" s="332"/>
      <c r="L38" s="332">
        <v>1470</v>
      </c>
      <c r="M38" s="332"/>
      <c r="N38" s="332"/>
      <c r="O38" s="332">
        <v>1330</v>
      </c>
      <c r="P38" s="332"/>
      <c r="Q38" s="332"/>
      <c r="R38" s="332">
        <v>1400</v>
      </c>
      <c r="S38" s="332"/>
      <c r="T38" s="332"/>
      <c r="U38" s="332">
        <v>1400</v>
      </c>
      <c r="V38" s="332"/>
      <c r="W38" s="332"/>
      <c r="X38" s="332">
        <v>1330</v>
      </c>
      <c r="Y38" s="332"/>
      <c r="Z38" s="332"/>
      <c r="AA38" s="332">
        <v>1330</v>
      </c>
      <c r="AB38" s="332"/>
      <c r="AC38" s="332"/>
      <c r="AD38" s="332">
        <v>1330</v>
      </c>
      <c r="AE38" s="332"/>
      <c r="AF38" s="332"/>
      <c r="AG38" s="332">
        <v>1400</v>
      </c>
      <c r="AH38" s="332"/>
      <c r="AI38" s="332"/>
      <c r="AJ38" s="280">
        <f>SUM(D38:AI38)</f>
        <v>16570</v>
      </c>
      <c r="AK38" s="280"/>
      <c r="AL38" s="334">
        <f>ROUNDUP(AJ38/AJ39,1)</f>
        <v>70</v>
      </c>
      <c r="AM38"/>
      <c r="AN38"/>
      <c r="AO38"/>
      <c r="AP38"/>
      <c r="AQ38"/>
    </row>
    <row r="39" spans="1:43" ht="18" customHeight="1" x14ac:dyDescent="0.45">
      <c r="A39" s="331" t="s">
        <v>209</v>
      </c>
      <c r="B39" s="331"/>
      <c r="C39" s="331"/>
      <c r="D39" s="69">
        <v>20</v>
      </c>
      <c r="E39" s="69">
        <v>19</v>
      </c>
      <c r="F39" s="332">
        <v>20</v>
      </c>
      <c r="G39" s="332"/>
      <c r="H39" s="332"/>
      <c r="I39" s="332">
        <v>21</v>
      </c>
      <c r="J39" s="332"/>
      <c r="K39" s="332"/>
      <c r="L39" s="332">
        <v>21</v>
      </c>
      <c r="M39" s="332"/>
      <c r="N39" s="332"/>
      <c r="O39" s="332">
        <v>19</v>
      </c>
      <c r="P39" s="332"/>
      <c r="Q39" s="332"/>
      <c r="R39" s="332">
        <v>20</v>
      </c>
      <c r="S39" s="332"/>
      <c r="T39" s="332"/>
      <c r="U39" s="332">
        <v>20</v>
      </c>
      <c r="V39" s="332"/>
      <c r="W39" s="332"/>
      <c r="X39" s="332">
        <v>19</v>
      </c>
      <c r="Y39" s="332"/>
      <c r="Z39" s="332"/>
      <c r="AA39" s="332">
        <v>19</v>
      </c>
      <c r="AB39" s="332"/>
      <c r="AC39" s="332"/>
      <c r="AD39" s="332">
        <v>19</v>
      </c>
      <c r="AE39" s="332"/>
      <c r="AF39" s="332"/>
      <c r="AG39" s="332">
        <v>20</v>
      </c>
      <c r="AH39" s="332"/>
      <c r="AI39" s="332"/>
      <c r="AJ39" s="280">
        <f>+SUM(D39:AI39)</f>
        <v>237</v>
      </c>
      <c r="AK39" s="280"/>
      <c r="AL39" s="335"/>
      <c r="AM39"/>
      <c r="AN39"/>
      <c r="AO39"/>
      <c r="AP39"/>
      <c r="AQ39"/>
    </row>
    <row r="40" spans="1:43" ht="5.0999999999999996" customHeight="1" x14ac:dyDescent="0.45">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x14ac:dyDescent="0.45">
      <c r="A41" s="68" t="s">
        <v>210</v>
      </c>
      <c r="B41" s="60"/>
      <c r="D41" s="60"/>
      <c r="E41" s="60"/>
      <c r="F41" s="60"/>
      <c r="G41" s="60"/>
      <c r="H41" s="60"/>
      <c r="I41" s="60"/>
      <c r="J41" s="60"/>
      <c r="K41" s="60"/>
      <c r="L41" s="60"/>
      <c r="M41" s="60"/>
      <c r="N41" s="60"/>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18" customHeight="1" x14ac:dyDescent="0.45">
      <c r="A42" s="267" t="s">
        <v>202</v>
      </c>
      <c r="B42" s="267"/>
      <c r="C42" s="267" t="s">
        <v>115</v>
      </c>
      <c r="D42" s="267"/>
      <c r="E42" s="267" t="s">
        <v>117</v>
      </c>
      <c r="F42" s="267"/>
      <c r="G42" s="267"/>
      <c r="H42" s="267"/>
      <c r="I42" s="267" t="s">
        <v>118</v>
      </c>
      <c r="J42" s="267"/>
      <c r="K42" s="267"/>
      <c r="L42" s="267"/>
      <c r="M42" s="267"/>
      <c r="N42" s="267"/>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x14ac:dyDescent="0.45">
      <c r="A43" s="266" t="s">
        <v>213</v>
      </c>
      <c r="B43" s="266"/>
      <c r="C43" s="330">
        <f>ROUNDDOWN(IF(AL38&lt;=60,1,1+ROUNDUP((AL38-60)/40,0)),1)</f>
        <v>2</v>
      </c>
      <c r="D43" s="330"/>
      <c r="E43" s="330">
        <f>ROUNDDOWN(AL38/2,1)</f>
        <v>35</v>
      </c>
      <c r="F43" s="330"/>
      <c r="G43" s="330"/>
      <c r="H43" s="330"/>
      <c r="I43" s="330">
        <f>ROUNDDOWN(AL38/4,1)</f>
        <v>17.5</v>
      </c>
      <c r="J43" s="330"/>
      <c r="K43" s="330"/>
      <c r="L43" s="330"/>
      <c r="M43" s="330"/>
      <c r="N43" s="330"/>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21" customHeight="1" x14ac:dyDescent="0.45">
      <c r="A44" s="68" t="s">
        <v>214</v>
      </c>
      <c r="B44" s="59"/>
      <c r="C44" s="63"/>
      <c r="D44" s="63"/>
      <c r="E44" s="63"/>
      <c r="F44" s="63"/>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3"/>
      <c r="AM44" s="63"/>
      <c r="AN44" s="62"/>
    </row>
    <row r="45" spans="1:43" ht="24.9" customHeight="1" x14ac:dyDescent="0.45">
      <c r="A45" s="62"/>
      <c r="B45" s="67"/>
      <c r="C45" s="309" t="str">
        <f>IF(VLOOKUP($AK$1,選択肢!$A$1:$J$31,C50,FALSE)=0,"-",VLOOKUP($AK$1,選択肢!$A$1:$J$31,C50,FALSE))</f>
        <v>管理者</v>
      </c>
      <c r="D45" s="310"/>
      <c r="E45" s="316" t="str">
        <f>IF(VLOOKUP($AK$1,選択肢!$A$1:$J$31,E50,FALSE)=0,"-",VLOOKUP($AK$1,選択肢!$A$1:$J$31,E50,FALSE))</f>
        <v>サービス管理責任者</v>
      </c>
      <c r="F45" s="316"/>
      <c r="G45" s="316"/>
      <c r="H45" s="316"/>
      <c r="I45" s="309" t="str">
        <f>IF(VLOOKUP($AK$1,選択肢!$A$1:$J$31,I50,FALSE)=0,"-",VLOOKUP($AK$1,選択肢!$A$1:$J$31,I50,FALSE))</f>
        <v>医師</v>
      </c>
      <c r="J45" s="310"/>
      <c r="K45" s="310"/>
      <c r="L45" s="310"/>
      <c r="M45" s="310"/>
      <c r="N45" s="317"/>
      <c r="O45" s="309" t="str">
        <f>IF(VLOOKUP($AK$1,選択肢!$A$1:$J$31,O50,FALSE)=0,"-",VLOOKUP($AK$1,選択肢!$A$1:$J$31,O50,FALSE))</f>
        <v>看護職員</v>
      </c>
      <c r="P45" s="310"/>
      <c r="Q45" s="310"/>
      <c r="R45" s="310"/>
      <c r="S45" s="310"/>
      <c r="T45" s="317"/>
      <c r="U45" s="309" t="str">
        <f>IF(VLOOKUP($AK$1,選択肢!$A$1:$J$31,U50,FALSE)=0,"-",VLOOKUP($AK$1,選択肢!$A$1:$J$31,U50,FALSE))</f>
        <v>生活支援員</v>
      </c>
      <c r="V45" s="310"/>
      <c r="W45" s="310"/>
      <c r="X45" s="310"/>
      <c r="Y45" s="310"/>
      <c r="Z45" s="317"/>
      <c r="AA45" s="309" t="str">
        <f>IF(VLOOKUP($AK$1,選択肢!$A$1:$J$31,AA50,FALSE)=0,"-",VLOOKUP($AK$1,選択肢!$A$1:$J$31,AA50,FALSE))</f>
        <v>-</v>
      </c>
      <c r="AB45" s="310"/>
      <c r="AC45" s="310"/>
      <c r="AD45" s="310"/>
      <c r="AE45" s="310"/>
      <c r="AF45" s="317"/>
      <c r="AG45" s="316" t="str">
        <f>IF(VLOOKUP($AK$1,選択肢!$A$1:$J$31,AG50,FALSE)=0,"-",VLOOKUP($AK$1,選択肢!$A$1:$J$31,AG50,FALSE))</f>
        <v>-</v>
      </c>
      <c r="AH45" s="316"/>
      <c r="AI45" s="316"/>
      <c r="AJ45" s="316"/>
      <c r="AK45" s="316"/>
      <c r="AL45" s="316" t="str">
        <f>IF(VLOOKUP($AK$1,選択肢!$A$1:$J$31,AL50,FALSE)=0,"-",VLOOKUP($AK$1,選択肢!$A$1:$J$31,AL50,FALSE))</f>
        <v>-</v>
      </c>
      <c r="AM45" s="316"/>
      <c r="AN45" s="62"/>
    </row>
    <row r="46" spans="1:43" ht="18" customHeight="1" x14ac:dyDescent="0.45">
      <c r="A46" s="62"/>
      <c r="B46" s="67"/>
      <c r="C46" s="102" t="s">
        <v>56</v>
      </c>
      <c r="D46" s="102" t="s">
        <v>57</v>
      </c>
      <c r="E46" s="101" t="s">
        <v>56</v>
      </c>
      <c r="F46" s="315" t="s">
        <v>57</v>
      </c>
      <c r="G46" s="315"/>
      <c r="H46" s="315"/>
      <c r="I46" s="312" t="s">
        <v>56</v>
      </c>
      <c r="J46" s="313"/>
      <c r="K46" s="314"/>
      <c r="L46" s="312" t="s">
        <v>57</v>
      </c>
      <c r="M46" s="313"/>
      <c r="N46" s="314"/>
      <c r="O46" s="312" t="s">
        <v>56</v>
      </c>
      <c r="P46" s="313"/>
      <c r="Q46" s="314"/>
      <c r="R46" s="312" t="s">
        <v>57</v>
      </c>
      <c r="S46" s="313"/>
      <c r="T46" s="314"/>
      <c r="U46" s="312" t="s">
        <v>56</v>
      </c>
      <c r="V46" s="313"/>
      <c r="W46" s="314"/>
      <c r="X46" s="312" t="s">
        <v>57</v>
      </c>
      <c r="Y46" s="313"/>
      <c r="Z46" s="314"/>
      <c r="AA46" s="312" t="s">
        <v>56</v>
      </c>
      <c r="AB46" s="313"/>
      <c r="AC46" s="314"/>
      <c r="AD46" s="312" t="s">
        <v>57</v>
      </c>
      <c r="AE46" s="313"/>
      <c r="AF46" s="314"/>
      <c r="AG46" s="312" t="s">
        <v>56</v>
      </c>
      <c r="AH46" s="313"/>
      <c r="AI46" s="314"/>
      <c r="AJ46" s="312" t="s">
        <v>57</v>
      </c>
      <c r="AK46" s="314"/>
      <c r="AL46" s="101" t="s">
        <v>19</v>
      </c>
      <c r="AM46" s="101" t="s">
        <v>18</v>
      </c>
      <c r="AN46" s="62"/>
    </row>
    <row r="47" spans="1:43" ht="18" customHeight="1" x14ac:dyDescent="0.45">
      <c r="A47" s="62"/>
      <c r="B47" s="75" t="s">
        <v>108</v>
      </c>
      <c r="C47" s="101">
        <f>COUNTIFS($B$11:$B$30,C$45,$C$11:$C$30,"A",$E$11:$E$30,"*")</f>
        <v>0</v>
      </c>
      <c r="D47" s="101">
        <f>COUNTIFS($B$11:$B$30,C$45,$C$11:$C$30,"B",$E$11:$E$30,"*")</f>
        <v>0</v>
      </c>
      <c r="E47" s="101">
        <f>COUNTIFS($B$11:$B$30,E$45,$C$11:$C$30,"A",$E$11:$E$30,"*")</f>
        <v>1</v>
      </c>
      <c r="F47" s="312">
        <f>COUNTIFS($B$11:$B$30,E$45,$C$11:$C$30,"B",$E$11:$E$30,"*")</f>
        <v>1</v>
      </c>
      <c r="G47" s="313"/>
      <c r="H47" s="314"/>
      <c r="I47" s="312">
        <f>COUNTIFS($B$11:$B$30,I$45,$C$11:$C$30,"A",$E$11:$E$30,"*")</f>
        <v>0</v>
      </c>
      <c r="J47" s="313"/>
      <c r="K47" s="314"/>
      <c r="L47" s="312">
        <f>COUNTIFS($B$11:$B$30,I$45,$C$11:$C$30,"B",$E$11:$E$30,"*")</f>
        <v>0</v>
      </c>
      <c r="M47" s="313"/>
      <c r="N47" s="314"/>
      <c r="O47" s="312">
        <f>COUNTIFS($B$11:$B$30,O$45,$C$11:$C$30,"A",$E$11:$E$30,"*")</f>
        <v>0</v>
      </c>
      <c r="P47" s="313"/>
      <c r="Q47" s="314"/>
      <c r="R47" s="312">
        <f>COUNTIFS($B$11:$B$30,O$45,$C$11:$C$30,"B",$E$11:$E$30,"*")</f>
        <v>0</v>
      </c>
      <c r="S47" s="313"/>
      <c r="T47" s="314"/>
      <c r="U47" s="312">
        <f>COUNTIFS($B$11:$B$30,U$45,$C$11:$C$30,"A",$E$11:$E$30,"*")</f>
        <v>0</v>
      </c>
      <c r="V47" s="313"/>
      <c r="W47" s="314"/>
      <c r="X47" s="312">
        <f>COUNTIFS($B$11:$B$30,U$45,$C$11:$C$30,"B",$E$11:$E$30,"*")</f>
        <v>0</v>
      </c>
      <c r="Y47" s="313"/>
      <c r="Z47" s="314"/>
      <c r="AA47" s="312">
        <f>COUNTIFS($B$11:$B$30,AA$45,$C$11:$C$30,"A",$E$11:$E$30,"*")</f>
        <v>0</v>
      </c>
      <c r="AB47" s="313"/>
      <c r="AC47" s="314"/>
      <c r="AD47" s="312">
        <f>COUNTIFS($B$11:$B$30,AA$45,$C$11:$C$30,"B",$E$11:$E$30,"*")</f>
        <v>0</v>
      </c>
      <c r="AE47" s="313"/>
      <c r="AF47" s="314"/>
      <c r="AG47" s="312">
        <f>COUNTIFS($B$11:$B$30,AG$45,$C$11:$C$30,"A",$E$11:$E$30,"*")</f>
        <v>0</v>
      </c>
      <c r="AH47" s="313"/>
      <c r="AI47" s="314"/>
      <c r="AJ47" s="312">
        <f>COUNTIFS($B$11:$B$30,AG$45,$C$11:$C$30,"B",$E$11:$E$30,"*")</f>
        <v>0</v>
      </c>
      <c r="AK47" s="314"/>
      <c r="AL47" s="101">
        <f>COUNTIFS($B$11:$B$30,AL$45,$C$11:$C$30,"A",$E$11:$E$30,"*")</f>
        <v>0</v>
      </c>
      <c r="AM47" s="101">
        <f>COUNTIFS($B$11:$B$30,AL$45,$C$11:$C$30,"B",$E$11:$E$30,"*")</f>
        <v>0</v>
      </c>
      <c r="AN47" s="62"/>
    </row>
    <row r="48" spans="1:43" ht="18" customHeight="1" x14ac:dyDescent="0.45">
      <c r="A48" s="62"/>
      <c r="B48" s="82" t="s">
        <v>109</v>
      </c>
      <c r="C48" s="101">
        <f>COUNTIFS($B$11:$B$30,C$45,$C$11:$C$30,"C",$E$11:$E$30,"*")</f>
        <v>0</v>
      </c>
      <c r="D48" s="101">
        <f>COUNTIFS($B$11:$B$30,C$45,$C$11:$C$30,"D",$E$11:$E$30,"*")</f>
        <v>0</v>
      </c>
      <c r="E48" s="101">
        <f>COUNTIFS($B$11:$B$30,E$45,$C$11:$C$30,"C",$E$11:$E$30,"*")</f>
        <v>1</v>
      </c>
      <c r="F48" s="312">
        <f>COUNTIFS($B$11:$B$30,E$45,$C$11:$C$30,"D",$E$11:$E$30,"*")</f>
        <v>1</v>
      </c>
      <c r="G48" s="313"/>
      <c r="H48" s="314"/>
      <c r="I48" s="312">
        <f>COUNTIFS($B$11:$B$30,I$45,$C$11:$C$30,"C",$E$11:$E$30,"*")</f>
        <v>0</v>
      </c>
      <c r="J48" s="313"/>
      <c r="K48" s="314"/>
      <c r="L48" s="312">
        <f>COUNTIFS($B$11:$B$30,I$45,$C$11:$C$30,"D",$E$11:$E$30,"*")</f>
        <v>0</v>
      </c>
      <c r="M48" s="313"/>
      <c r="N48" s="314"/>
      <c r="O48" s="312">
        <f>COUNTIFS($B$11:$B$30,O$45,$C$11:$C$30,"C",$E$11:$E$30,"*")</f>
        <v>0</v>
      </c>
      <c r="P48" s="313"/>
      <c r="Q48" s="314"/>
      <c r="R48" s="312">
        <f>COUNTIFS($B$11:$B$30,O$45,$C$11:$C$30,"D",$E$11:$E$30,"*")</f>
        <v>0</v>
      </c>
      <c r="S48" s="313"/>
      <c r="T48" s="314"/>
      <c r="U48" s="312">
        <f>COUNTIFS($B$11:$B$30,U$45,$C$11:$C$30,"C",$E$11:$E$30,"*")</f>
        <v>0</v>
      </c>
      <c r="V48" s="313"/>
      <c r="W48" s="314"/>
      <c r="X48" s="312">
        <f>COUNTIFS($B$11:$B$30,U$45,$C$11:$C$30,"D",$E$11:$E$30,"*")</f>
        <v>0</v>
      </c>
      <c r="Y48" s="313"/>
      <c r="Z48" s="314"/>
      <c r="AA48" s="312">
        <f>COUNTIFS($B$11:$B$30,AA$45,$C$11:$C$30,"C",$E$11:$E$30,"*")</f>
        <v>0</v>
      </c>
      <c r="AB48" s="313"/>
      <c r="AC48" s="314"/>
      <c r="AD48" s="312">
        <f>COUNTIFS($B$11:$B$30,AA$45,$C$11:$C$30,"D",$E$11:$E$30,"*")</f>
        <v>0</v>
      </c>
      <c r="AE48" s="313"/>
      <c r="AF48" s="314"/>
      <c r="AG48" s="312">
        <f>COUNTIFS($B$11:$B$30,AG$45,$C$11:$C$30,"C",$E$11:$E$30,"*")</f>
        <v>0</v>
      </c>
      <c r="AH48" s="313"/>
      <c r="AI48" s="314"/>
      <c r="AJ48" s="312">
        <f>COUNTIFS($B$11:$B$30,AG$45,$C$11:$C$30,"D",$E$11:$E$30,"*")</f>
        <v>0</v>
      </c>
      <c r="AK48" s="314"/>
      <c r="AL48" s="101">
        <f>COUNTIFS($B$11:$B$30,AL$45,$C$11:$C$30,"C",$E$11:$E$30,"*")</f>
        <v>0</v>
      </c>
      <c r="AM48" s="101">
        <f>COUNTIFS($B$11:$B$30,AL$45,$C$11:$C$30,"D",$E$11:$E$30,"*")</f>
        <v>0</v>
      </c>
      <c r="AN48" s="62"/>
    </row>
    <row r="49" spans="1:40" ht="24.9" customHeight="1" x14ac:dyDescent="0.45">
      <c r="A49" s="62"/>
      <c r="B49" s="82" t="s">
        <v>201</v>
      </c>
      <c r="C49" s="309">
        <f>IF($AK$3="４週",SUMIFS($AK$11:$AK$30,$B$11:$B$30,C45)/4/$AH$5,IF($AK$3="歴月",SUMIFS($AK$11:$AK$30,$B$11:$B$30,C45)/$AL$5,"記載する期間を選択してください"))</f>
        <v>0</v>
      </c>
      <c r="D49" s="317"/>
      <c r="E49" s="309">
        <f>IF($AK$3="４週",SUMIFS($AK$11:$AK$30,$B$11:$B$30,E45)/4/$AH$5,IF($AK$3="歴月",SUMIFS($AK$11:$AK$30,$B$11:$B$30,E45)/$AL$5,"記載する期間を選択してください"))</f>
        <v>2.5</v>
      </c>
      <c r="F49" s="310"/>
      <c r="G49" s="310"/>
      <c r="H49" s="317"/>
      <c r="I49" s="309">
        <f>IF($AK$3="４週",SUMIFS($AK$11:$AK$30,$B$11:$B$30,I45)/4/$AH$5,IF($AK$3="歴月",SUMIFS($AK$11:$AK$30,$B$11:$B$30,I45)/$AL$5,"記載する期間を選択してください"))</f>
        <v>0</v>
      </c>
      <c r="J49" s="310"/>
      <c r="K49" s="310"/>
      <c r="L49" s="310"/>
      <c r="M49" s="310"/>
      <c r="N49" s="317"/>
      <c r="O49" s="309">
        <f>IF($AK$3="４週",SUMIFS($AK$11:$AK$30,$B$11:$B$30,O45)/4/$AH$5,IF($AK$3="歴月",SUMIFS($AK$11:$AK$30,$B$11:$B$30,O45)/$AL$5,"記載する期間を選択してください"))</f>
        <v>0</v>
      </c>
      <c r="P49" s="310"/>
      <c r="Q49" s="310"/>
      <c r="R49" s="310"/>
      <c r="S49" s="310"/>
      <c r="T49" s="317"/>
      <c r="U49" s="309">
        <f>IF($AK$3="４週",SUMIFS($AK$11:$AK$30,$B$11:$B$30,U45)/4/$AH$5,IF($AK$3="歴月",SUMIFS($AK$11:$AK$30,$B$11:$B$30,U45)/$AL$5,"記載する期間を選択してください"))</f>
        <v>0</v>
      </c>
      <c r="V49" s="310"/>
      <c r="W49" s="310"/>
      <c r="X49" s="310"/>
      <c r="Y49" s="310"/>
      <c r="Z49" s="317"/>
      <c r="AA49" s="309">
        <f>IF($AK$3="４週",SUMIFS($AK$11:$AK$30,$B$11:$B$30,AA45)/4/$AH$5,IF($AK$3="歴月",SUMIFS($AK$11:$AK$30,$B$11:$B$30,AA45)/$AL$5,"記載する期間を選択してください"))</f>
        <v>0</v>
      </c>
      <c r="AB49" s="310"/>
      <c r="AC49" s="310"/>
      <c r="AD49" s="310"/>
      <c r="AE49" s="310"/>
      <c r="AF49" s="317"/>
      <c r="AG49" s="309">
        <f>IF($AK$3="４週",SUMIFS($AK$11:$AK$30,$B$11:$B$30,AG45)/4/$AH$5,IF($AK$3="歴月",SUMIFS($AK$11:$AK$30,$B$11:$B$30,AG45)/$AL$5,"記載する期間を選択してください"))</f>
        <v>0</v>
      </c>
      <c r="AH49" s="310"/>
      <c r="AI49" s="310"/>
      <c r="AJ49" s="310"/>
      <c r="AK49" s="317"/>
      <c r="AL49" s="309">
        <f>IF($AK$3="４週",SUMIFS($AK$11:$AK$30,$B$11:$B$30,AL45)/4/$AH$5,IF($AK$3="歴月",SUMIFS($AK$11:$AK$30,$B$11:$B$30,AL45)/$AL$5,"記載する期間を選択してください"))</f>
        <v>0</v>
      </c>
      <c r="AM49" s="317"/>
      <c r="AN49" s="62"/>
    </row>
    <row r="50" spans="1:40" ht="5.0999999999999996" customHeight="1" x14ac:dyDescent="0.45">
      <c r="A50" s="62"/>
      <c r="B50" s="59"/>
      <c r="C50" s="78">
        <v>2</v>
      </c>
      <c r="D50" s="78"/>
      <c r="E50" s="78">
        <v>3</v>
      </c>
      <c r="F50" s="78"/>
      <c r="G50" s="78"/>
      <c r="H50" s="78"/>
      <c r="I50" s="78">
        <v>4</v>
      </c>
      <c r="J50" s="78"/>
      <c r="K50" s="78"/>
      <c r="L50" s="78"/>
      <c r="M50" s="78"/>
      <c r="N50" s="78"/>
      <c r="O50" s="78">
        <v>5</v>
      </c>
      <c r="P50" s="78"/>
      <c r="Q50" s="78"/>
      <c r="R50" s="78"/>
      <c r="S50" s="78"/>
      <c r="T50" s="78"/>
      <c r="U50" s="78">
        <v>6</v>
      </c>
      <c r="V50" s="78"/>
      <c r="W50" s="78"/>
      <c r="X50" s="78"/>
      <c r="Y50" s="78"/>
      <c r="Z50" s="78"/>
      <c r="AA50" s="78">
        <v>7</v>
      </c>
      <c r="AB50" s="78"/>
      <c r="AC50" s="78"/>
      <c r="AD50" s="78"/>
      <c r="AE50" s="78"/>
      <c r="AF50" s="78"/>
      <c r="AG50" s="78">
        <v>8</v>
      </c>
      <c r="AH50" s="78"/>
      <c r="AI50" s="78"/>
      <c r="AJ50" s="78"/>
      <c r="AK50" s="78"/>
      <c r="AL50" s="78">
        <v>9</v>
      </c>
      <c r="AM50" s="100"/>
      <c r="AN50" s="62"/>
    </row>
    <row r="51" spans="1:40" ht="15" customHeight="1" x14ac:dyDescent="0.45">
      <c r="A51" s="60" t="s">
        <v>166</v>
      </c>
      <c r="B51" s="91"/>
      <c r="C51" s="92"/>
      <c r="D51" s="92"/>
      <c r="E51" s="92"/>
      <c r="F51" s="93"/>
      <c r="G51" s="92"/>
      <c r="H51" s="78"/>
      <c r="I51" s="78"/>
      <c r="J51" s="78"/>
      <c r="K51" s="78"/>
      <c r="L51" s="78"/>
      <c r="M51" s="78"/>
      <c r="N51" s="78"/>
      <c r="O51" s="78"/>
      <c r="P51" s="78"/>
      <c r="Q51" s="78"/>
      <c r="R51" s="78">
        <v>6</v>
      </c>
      <c r="S51" s="78"/>
      <c r="T51" s="78"/>
      <c r="U51" s="78"/>
      <c r="V51" s="78"/>
      <c r="W51" s="78"/>
      <c r="X51" s="78">
        <v>7</v>
      </c>
      <c r="Y51" s="78"/>
      <c r="Z51" s="78"/>
      <c r="AA51" s="78"/>
      <c r="AB51" s="78"/>
      <c r="AC51" s="78"/>
      <c r="AD51" s="78">
        <v>8</v>
      </c>
      <c r="AE51" s="78"/>
      <c r="AF51" s="78"/>
      <c r="AG51" s="79"/>
      <c r="AH51" s="79"/>
      <c r="AI51" s="79"/>
      <c r="AJ51" s="79">
        <v>9</v>
      </c>
      <c r="AK51" s="77"/>
      <c r="AL51" s="77"/>
      <c r="AM51" s="62"/>
    </row>
    <row r="52" spans="1:40" s="60" customFormat="1" ht="15" customHeight="1" x14ac:dyDescent="0.45">
      <c r="A52" s="60" t="s">
        <v>167</v>
      </c>
      <c r="B52" s="86"/>
      <c r="C52" s="86"/>
      <c r="D52" s="86"/>
      <c r="E52" s="86"/>
      <c r="F52" s="86"/>
      <c r="G52" s="86"/>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row>
    <row r="53" spans="1:40" s="60" customFormat="1" ht="15" customHeight="1" x14ac:dyDescent="0.45">
      <c r="A53" s="60" t="s">
        <v>217</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x14ac:dyDescent="0.45">
      <c r="A54" s="60" t="s">
        <v>168</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x14ac:dyDescent="0.45">
      <c r="A55" s="60" t="s">
        <v>169</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ht="15" customHeight="1" x14ac:dyDescent="0.45">
      <c r="A56" s="60" t="s">
        <v>170</v>
      </c>
      <c r="B56" s="94"/>
      <c r="C56" s="60"/>
      <c r="D56" s="60"/>
      <c r="E56" s="60"/>
      <c r="F56" s="60"/>
      <c r="G56" s="60"/>
    </row>
    <row r="57" spans="1:40" ht="15" customHeight="1" x14ac:dyDescent="0.45">
      <c r="A57" s="60" t="s">
        <v>171</v>
      </c>
      <c r="B57" s="94"/>
      <c r="C57" s="60"/>
      <c r="D57" s="60"/>
      <c r="E57" s="60"/>
      <c r="F57" s="60"/>
      <c r="G57" s="60"/>
    </row>
    <row r="58" spans="1:40" ht="15" customHeight="1" x14ac:dyDescent="0.45">
      <c r="A58" s="60"/>
      <c r="B58" s="75" t="s">
        <v>172</v>
      </c>
      <c r="C58" s="267" t="s">
        <v>173</v>
      </c>
      <c r="D58" s="267"/>
      <c r="E58" s="267"/>
      <c r="F58" s="60"/>
      <c r="G58" s="60"/>
    </row>
    <row r="59" spans="1:40" ht="15" customHeight="1" x14ac:dyDescent="0.45">
      <c r="A59" s="60"/>
      <c r="B59" s="97" t="s">
        <v>190</v>
      </c>
      <c r="C59" s="280" t="s">
        <v>174</v>
      </c>
      <c r="D59" s="280"/>
      <c r="E59" s="280"/>
      <c r="F59" s="60"/>
      <c r="G59" s="60"/>
    </row>
    <row r="60" spans="1:40" ht="15" customHeight="1" x14ac:dyDescent="0.45">
      <c r="A60" s="60"/>
      <c r="B60" s="97" t="s">
        <v>191</v>
      </c>
      <c r="C60" s="280" t="s">
        <v>175</v>
      </c>
      <c r="D60" s="280"/>
      <c r="E60" s="280"/>
      <c r="F60" s="60"/>
      <c r="G60" s="60"/>
    </row>
    <row r="61" spans="1:40" ht="15" customHeight="1" x14ac:dyDescent="0.45">
      <c r="A61" s="60"/>
      <c r="B61" s="97" t="s">
        <v>192</v>
      </c>
      <c r="C61" s="280" t="s">
        <v>176</v>
      </c>
      <c r="D61" s="280"/>
      <c r="E61" s="280"/>
      <c r="F61" s="60"/>
      <c r="G61" s="60"/>
    </row>
    <row r="62" spans="1:40" ht="15" customHeight="1" x14ac:dyDescent="0.45">
      <c r="A62" s="60"/>
      <c r="B62" s="97" t="s">
        <v>193</v>
      </c>
      <c r="C62" s="280" t="s">
        <v>177</v>
      </c>
      <c r="D62" s="280"/>
      <c r="E62" s="280"/>
      <c r="F62" s="60"/>
      <c r="G62" s="60"/>
    </row>
    <row r="63" spans="1:40" ht="15" customHeight="1" x14ac:dyDescent="0.45">
      <c r="A63" s="60"/>
      <c r="B63" s="60" t="s">
        <v>178</v>
      </c>
      <c r="C63" s="60"/>
      <c r="D63" s="60"/>
      <c r="E63" s="60"/>
      <c r="F63" s="60"/>
      <c r="G63" s="60"/>
    </row>
    <row r="64" spans="1:40" ht="15" customHeight="1" x14ac:dyDescent="0.45">
      <c r="A64" s="60"/>
      <c r="B64" s="60" t="s">
        <v>195</v>
      </c>
      <c r="C64" s="60"/>
      <c r="D64" s="60"/>
      <c r="E64" s="60"/>
      <c r="F64" s="60"/>
      <c r="G64" s="60"/>
    </row>
    <row r="65" spans="1:7" ht="15" customHeight="1" x14ac:dyDescent="0.45">
      <c r="A65" s="60"/>
      <c r="B65" s="60" t="s">
        <v>179</v>
      </c>
      <c r="C65" s="60"/>
      <c r="D65" s="60"/>
      <c r="E65" s="60"/>
      <c r="F65" s="60"/>
      <c r="G65" s="60"/>
    </row>
    <row r="66" spans="1:7" ht="15" customHeight="1" x14ac:dyDescent="0.45">
      <c r="A66" s="60" t="s">
        <v>180</v>
      </c>
      <c r="B66" s="94"/>
      <c r="C66" s="60"/>
      <c r="D66" s="60"/>
      <c r="E66" s="60"/>
      <c r="F66" s="60"/>
      <c r="G66" s="60"/>
    </row>
    <row r="67" spans="1:7" ht="15" customHeight="1" x14ac:dyDescent="0.45">
      <c r="A67" s="60" t="s">
        <v>181</v>
      </c>
      <c r="B67" s="94"/>
      <c r="C67" s="60"/>
      <c r="D67" s="60"/>
      <c r="E67" s="60"/>
      <c r="F67" s="60"/>
      <c r="G67" s="60"/>
    </row>
    <row r="68" spans="1:7" ht="15" customHeight="1" x14ac:dyDescent="0.45">
      <c r="A68" s="60" t="s">
        <v>196</v>
      </c>
      <c r="B68" s="94"/>
      <c r="C68" s="60"/>
      <c r="D68" s="60"/>
      <c r="E68" s="60"/>
      <c r="F68" s="60"/>
      <c r="G68" s="60"/>
    </row>
    <row r="69" spans="1:7" ht="15" customHeight="1" x14ac:dyDescent="0.45">
      <c r="A69" s="60" t="s">
        <v>182</v>
      </c>
      <c r="B69" s="94"/>
      <c r="C69" s="60"/>
      <c r="D69" s="60"/>
      <c r="E69" s="60"/>
      <c r="F69" s="60"/>
      <c r="G69" s="60"/>
    </row>
    <row r="70" spans="1:7" ht="15" customHeight="1" x14ac:dyDescent="0.45">
      <c r="A70" s="60" t="s">
        <v>316</v>
      </c>
      <c r="B70" s="94"/>
      <c r="C70" s="60"/>
      <c r="D70" s="60"/>
      <c r="E70" s="60"/>
      <c r="F70" s="60"/>
      <c r="G70" s="60"/>
    </row>
    <row r="71" spans="1:7" ht="15" customHeight="1" x14ac:dyDescent="0.45">
      <c r="A71" s="60" t="s">
        <v>183</v>
      </c>
      <c r="B71" s="94"/>
      <c r="C71" s="60"/>
      <c r="D71" s="60"/>
      <c r="E71" s="60"/>
      <c r="F71" s="60"/>
      <c r="G71" s="60"/>
    </row>
    <row r="72" spans="1:7" ht="15" customHeight="1" x14ac:dyDescent="0.45">
      <c r="A72" s="60" t="s">
        <v>184</v>
      </c>
      <c r="B72" s="94"/>
      <c r="C72" s="60"/>
      <c r="D72" s="60"/>
      <c r="E72" s="60"/>
      <c r="F72" s="60"/>
      <c r="G72" s="60"/>
    </row>
    <row r="73" spans="1:7" ht="15" customHeight="1" x14ac:dyDescent="0.45">
      <c r="A73" s="60" t="s">
        <v>185</v>
      </c>
      <c r="B73" s="94"/>
      <c r="C73" s="60"/>
      <c r="D73" s="60"/>
      <c r="E73" s="60"/>
      <c r="F73" s="60"/>
      <c r="G73" s="60"/>
    </row>
    <row r="74" spans="1:7" ht="15" customHeight="1" x14ac:dyDescent="0.45">
      <c r="A74" s="60" t="s">
        <v>186</v>
      </c>
      <c r="B74" s="94"/>
      <c r="C74" s="60"/>
      <c r="D74" s="60"/>
      <c r="E74" s="60"/>
      <c r="F74" s="60"/>
      <c r="G74" s="60"/>
    </row>
    <row r="75" spans="1:7" ht="15" customHeight="1" x14ac:dyDescent="0.45">
      <c r="A75" s="60" t="s">
        <v>187</v>
      </c>
      <c r="B75" s="94"/>
      <c r="C75" s="60"/>
      <c r="D75" s="60"/>
      <c r="E75" s="60"/>
      <c r="F75" s="60"/>
      <c r="G75" s="60"/>
    </row>
    <row r="76" spans="1:7" ht="15" customHeight="1" x14ac:dyDescent="0.45">
      <c r="A76" s="60" t="s">
        <v>188</v>
      </c>
      <c r="B76" s="94"/>
      <c r="C76" s="60"/>
      <c r="D76" s="60"/>
      <c r="E76" s="60"/>
      <c r="F76" s="60"/>
      <c r="G76" s="60"/>
    </row>
    <row r="77" spans="1:7" ht="15" customHeight="1" x14ac:dyDescent="0.45">
      <c r="A77" s="60" t="s">
        <v>189</v>
      </c>
      <c r="B77" s="94"/>
      <c r="C77" s="60"/>
      <c r="D77" s="60"/>
      <c r="E77" s="60"/>
      <c r="F77" s="60"/>
      <c r="G77" s="60"/>
    </row>
    <row r="78" spans="1:7" ht="15" customHeight="1" x14ac:dyDescent="0.45">
      <c r="A78" s="60" t="s">
        <v>194</v>
      </c>
      <c r="B78" s="94"/>
      <c r="C78" s="60"/>
      <c r="D78" s="60"/>
      <c r="E78" s="60"/>
      <c r="F78" s="60"/>
      <c r="G78" s="60"/>
    </row>
  </sheetData>
  <mergeCells count="145">
    <mergeCell ref="AK1:AN1"/>
    <mergeCell ref="M2:P2"/>
    <mergeCell ref="Q2:R2"/>
    <mergeCell ref="S2:T2"/>
    <mergeCell ref="U2:V2"/>
    <mergeCell ref="AK2:AN2"/>
    <mergeCell ref="AM13:AN13"/>
    <mergeCell ref="AM14:AN14"/>
    <mergeCell ref="AM15:AN15"/>
    <mergeCell ref="AM16:AN16"/>
    <mergeCell ref="AK3:AN3"/>
    <mergeCell ref="AK4:AN4"/>
    <mergeCell ref="AH5:AJ5"/>
    <mergeCell ref="A7:A10"/>
    <mergeCell ref="B7:B10"/>
    <mergeCell ref="C7:C10"/>
    <mergeCell ref="D7:D10"/>
    <mergeCell ref="E7:E10"/>
    <mergeCell ref="F7:AJ7"/>
    <mergeCell ref="AK7:AK10"/>
    <mergeCell ref="AL7:AL10"/>
    <mergeCell ref="AM7:AN10"/>
    <mergeCell ref="F8:L8"/>
    <mergeCell ref="M8:S8"/>
    <mergeCell ref="T8:Z8"/>
    <mergeCell ref="AA8:AG8"/>
    <mergeCell ref="AH8:AJ8"/>
    <mergeCell ref="AM11:AN11"/>
    <mergeCell ref="AM12:AN12"/>
    <mergeCell ref="A31:E31"/>
    <mergeCell ref="AM31:AN32"/>
    <mergeCell ref="A32:E32"/>
    <mergeCell ref="A37:C37"/>
    <mergeCell ref="F37:H37"/>
    <mergeCell ref="I37:K37"/>
    <mergeCell ref="L37:N37"/>
    <mergeCell ref="O37:Q37"/>
    <mergeCell ref="AM17:AN17"/>
    <mergeCell ref="AM18:AN18"/>
    <mergeCell ref="AM19:AN19"/>
    <mergeCell ref="AM20:AN20"/>
    <mergeCell ref="AM21:AN21"/>
    <mergeCell ref="AM22:AN22"/>
    <mergeCell ref="AM23:AN23"/>
    <mergeCell ref="AM24:AN24"/>
    <mergeCell ref="AM25:AN25"/>
    <mergeCell ref="AM26:AN26"/>
    <mergeCell ref="AM27:AN27"/>
    <mergeCell ref="AM28:AN28"/>
    <mergeCell ref="AJ37:AK37"/>
    <mergeCell ref="R37:T37"/>
    <mergeCell ref="U37:W37"/>
    <mergeCell ref="X37:Z37"/>
    <mergeCell ref="AA37:AC37"/>
    <mergeCell ref="AD37:AF37"/>
    <mergeCell ref="AG37:AI37"/>
    <mergeCell ref="AM29:AN29"/>
    <mergeCell ref="AM30:AN30"/>
    <mergeCell ref="AD38:AF38"/>
    <mergeCell ref="AG38:AI38"/>
    <mergeCell ref="AJ38:AK38"/>
    <mergeCell ref="AL38:AL39"/>
    <mergeCell ref="AD39:AF39"/>
    <mergeCell ref="AG39:AI39"/>
    <mergeCell ref="AJ39:AK39"/>
    <mergeCell ref="A39:C39"/>
    <mergeCell ref="F39:H39"/>
    <mergeCell ref="I39:K39"/>
    <mergeCell ref="L39:N39"/>
    <mergeCell ref="O39:Q39"/>
    <mergeCell ref="R39:T39"/>
    <mergeCell ref="U38:W38"/>
    <mergeCell ref="X38:Z38"/>
    <mergeCell ref="AA38:AC38"/>
    <mergeCell ref="U39:W39"/>
    <mergeCell ref="X39:Z39"/>
    <mergeCell ref="AA39:AC39"/>
    <mergeCell ref="A38:C38"/>
    <mergeCell ref="F38:H38"/>
    <mergeCell ref="I38:K38"/>
    <mergeCell ref="L38:N38"/>
    <mergeCell ref="O38:Q38"/>
    <mergeCell ref="R38:T38"/>
    <mergeCell ref="AL45:AM45"/>
    <mergeCell ref="F46:H46"/>
    <mergeCell ref="I46:K46"/>
    <mergeCell ref="L46:N46"/>
    <mergeCell ref="O46:Q46"/>
    <mergeCell ref="R46:T46"/>
    <mergeCell ref="U46:W46"/>
    <mergeCell ref="AA47:AC47"/>
    <mergeCell ref="AA45:AF45"/>
    <mergeCell ref="U47:W47"/>
    <mergeCell ref="X47:Z47"/>
    <mergeCell ref="X46:Z46"/>
    <mergeCell ref="AD47:AF47"/>
    <mergeCell ref="AG45:AK45"/>
    <mergeCell ref="E45:H45"/>
    <mergeCell ref="I45:N45"/>
    <mergeCell ref="O45:T45"/>
    <mergeCell ref="U45:Z45"/>
    <mergeCell ref="AL49:AM49"/>
    <mergeCell ref="I49:N49"/>
    <mergeCell ref="O49:T49"/>
    <mergeCell ref="C58:E58"/>
    <mergeCell ref="AA48:AC48"/>
    <mergeCell ref="AD48:AF48"/>
    <mergeCell ref="AG48:AI48"/>
    <mergeCell ref="AJ48:AK48"/>
    <mergeCell ref="AG49:AK49"/>
    <mergeCell ref="C61:E61"/>
    <mergeCell ref="C62:E62"/>
    <mergeCell ref="L48:N48"/>
    <mergeCell ref="O48:Q48"/>
    <mergeCell ref="R48:T48"/>
    <mergeCell ref="U48:W48"/>
    <mergeCell ref="AG47:AI47"/>
    <mergeCell ref="AJ47:AK47"/>
    <mergeCell ref="AA46:AC46"/>
    <mergeCell ref="AD46:AF46"/>
    <mergeCell ref="AG46:AI46"/>
    <mergeCell ref="AJ46:AK46"/>
    <mergeCell ref="O47:Q47"/>
    <mergeCell ref="AA49:AF49"/>
    <mergeCell ref="U49:Z49"/>
    <mergeCell ref="R47:T47"/>
    <mergeCell ref="C59:E59"/>
    <mergeCell ref="C60:E60"/>
    <mergeCell ref="X48:Z48"/>
    <mergeCell ref="C49:D49"/>
    <mergeCell ref="F47:H47"/>
    <mergeCell ref="I47:K47"/>
    <mergeCell ref="L47:N47"/>
    <mergeCell ref="C45:D45"/>
    <mergeCell ref="E43:H43"/>
    <mergeCell ref="I43:N43"/>
    <mergeCell ref="A42:B42"/>
    <mergeCell ref="A43:B43"/>
    <mergeCell ref="C42:D42"/>
    <mergeCell ref="E42:H42"/>
    <mergeCell ref="C43:D43"/>
    <mergeCell ref="E49:H49"/>
    <mergeCell ref="F48:H48"/>
    <mergeCell ref="I48:K48"/>
    <mergeCell ref="I42:N42"/>
  </mergeCells>
  <phoneticPr fontId="3"/>
  <dataValidations count="7">
    <dataValidation type="whole" operator="greaterThanOrEqual" allowBlank="1" showInputMessage="1" showErrorMessage="1" sqref="I38:I39 D38:F39 AG38:AG39 AD38:AD39 AA38:AA39 X38:X39 U38:U39 R38:R39 O38:O39 L38:L39" xr:uid="{00000000-0002-0000-0600-000000000000}">
      <formula1>0</formula1>
    </dataValidation>
    <dataValidation operator="greaterThanOrEqual" allowBlank="1" showInputMessage="1" showErrorMessage="1" sqref="I40:I41 AJ38:AJ39 AL38 I43 L40:L41" xr:uid="{00000000-0002-0000-0600-000001000000}"/>
    <dataValidation type="list" allowBlank="1" showInputMessage="1" showErrorMessage="1" sqref="B11" xr:uid="{00000000-0002-0000-0600-000002000000}">
      <formula1>INDIRECT(AK1)</formula1>
    </dataValidation>
    <dataValidation type="list" allowBlank="1" showInputMessage="1" showErrorMessage="1" sqref="C11:C30" xr:uid="{00000000-0002-0000-0600-000003000000}">
      <formula1>"A,B,C,D"</formula1>
    </dataValidation>
    <dataValidation type="list" allowBlank="1" showInputMessage="1" showErrorMessage="1" sqref="AK4:AN4" xr:uid="{00000000-0002-0000-0600-000004000000}">
      <formula1>"予定,実績"</formula1>
    </dataValidation>
    <dataValidation type="list" allowBlank="1" showInputMessage="1" showErrorMessage="1" sqref="AK3:AN3" xr:uid="{00000000-0002-0000-0600-000005000000}">
      <formula1>"４週,歴月"</formula1>
    </dataValidation>
    <dataValidation type="list" allowBlank="1" showInputMessage="1" showErrorMessage="1" sqref="B12:B30" xr:uid="{3AE440F9-D8AE-4FBC-BFAA-0995B178ED7A}">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81" fitToWidth="0" fitToHeight="0" orientation="landscape" r:id="rId1"/>
  <headerFooter alignWithMargins="0">
    <oddHeader>&amp;L&amp;"ＭＳ ゴシック,標準"&amp;10（参考様式）</oddHeader>
  </headerFooter>
  <rowBreaks count="1" manualBreakCount="1">
    <brk id="35" max="3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dimension ref="A1:AQ86"/>
  <sheetViews>
    <sheetView showGridLines="0" view="pageBreakPreview" topLeftCell="A61" zoomScaleNormal="100" zoomScaleSheetLayoutView="100" workbookViewId="0">
      <selection activeCell="AA77" sqref="AA77"/>
    </sheetView>
  </sheetViews>
  <sheetFormatPr defaultColWidth="8.19921875" defaultRowHeight="21" customHeight="1" x14ac:dyDescent="0.45"/>
  <cols>
    <col min="1" max="1" width="2.59765625" style="59" customWidth="1"/>
    <col min="2" max="2" width="14.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x14ac:dyDescent="0.45">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262" t="s">
        <v>95</v>
      </c>
      <c r="AL1" s="262"/>
      <c r="AM1" s="262"/>
      <c r="AN1" s="262"/>
    </row>
    <row r="2" spans="1:40" ht="18" customHeight="1" x14ac:dyDescent="0.45">
      <c r="A2" s="62"/>
      <c r="B2" s="63"/>
      <c r="C2" s="63"/>
      <c r="D2" s="63"/>
      <c r="E2" s="63"/>
      <c r="F2" s="63"/>
      <c r="G2" s="63"/>
      <c r="H2" s="63"/>
      <c r="I2" s="63"/>
      <c r="J2" s="63"/>
      <c r="K2" s="63"/>
      <c r="L2" s="63"/>
      <c r="M2" s="269">
        <v>2024</v>
      </c>
      <c r="N2" s="269"/>
      <c r="O2" s="269"/>
      <c r="P2" s="269"/>
      <c r="Q2" s="268" t="s">
        <v>150</v>
      </c>
      <c r="R2" s="268"/>
      <c r="S2" s="269">
        <v>5</v>
      </c>
      <c r="T2" s="269"/>
      <c r="U2" s="268" t="s">
        <v>151</v>
      </c>
      <c r="V2" s="268"/>
      <c r="W2" s="63"/>
      <c r="X2" s="63"/>
      <c r="Y2" s="63"/>
      <c r="Z2" s="62"/>
      <c r="AA2" s="62"/>
      <c r="AC2" s="81"/>
      <c r="AD2" s="63"/>
      <c r="AE2" s="63"/>
      <c r="AF2" s="63"/>
      <c r="AG2" s="63"/>
      <c r="AH2" s="63"/>
      <c r="AI2" s="81" t="s">
        <v>156</v>
      </c>
      <c r="AJ2" s="81"/>
      <c r="AK2" s="263"/>
      <c r="AL2" s="263"/>
      <c r="AM2" s="263"/>
      <c r="AN2" s="263"/>
    </row>
    <row r="3" spans="1:40" ht="18" customHeight="1" x14ac:dyDescent="0.45">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264" t="s">
        <v>238</v>
      </c>
      <c r="AL3" s="264"/>
      <c r="AM3" s="264"/>
      <c r="AN3" s="264"/>
    </row>
    <row r="4" spans="1:40" ht="18" customHeight="1" x14ac:dyDescent="0.45">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264"/>
      <c r="AL4" s="264"/>
      <c r="AM4" s="264"/>
      <c r="AN4" s="264"/>
    </row>
    <row r="5" spans="1:40" ht="18" customHeight="1" x14ac:dyDescent="0.45">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01">
        <v>40</v>
      </c>
      <c r="AI5" s="301"/>
      <c r="AJ5" s="301"/>
      <c r="AK5" s="88" t="s">
        <v>157</v>
      </c>
      <c r="AL5" s="99"/>
      <c r="AM5" s="88" t="s">
        <v>158</v>
      </c>
      <c r="AN5" s="62"/>
    </row>
    <row r="6" spans="1:40" ht="9.9" customHeight="1" x14ac:dyDescent="0.45">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5">
      <c r="A7" s="275" t="s">
        <v>153</v>
      </c>
      <c r="B7" s="267" t="s">
        <v>162</v>
      </c>
      <c r="C7" s="272" t="s">
        <v>163</v>
      </c>
      <c r="D7" s="267" t="s">
        <v>164</v>
      </c>
      <c r="E7" s="276" t="s">
        <v>165</v>
      </c>
      <c r="F7" s="271" t="s">
        <v>197</v>
      </c>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65" t="s">
        <v>198</v>
      </c>
      <c r="AL7" s="266" t="s">
        <v>199</v>
      </c>
      <c r="AM7" s="261" t="s">
        <v>200</v>
      </c>
      <c r="AN7" s="261"/>
    </row>
    <row r="8" spans="1:40" ht="15" customHeight="1" x14ac:dyDescent="0.45">
      <c r="A8" s="275"/>
      <c r="B8" s="267"/>
      <c r="C8" s="273"/>
      <c r="D8" s="267"/>
      <c r="E8" s="276"/>
      <c r="F8" s="267" t="s">
        <v>104</v>
      </c>
      <c r="G8" s="267"/>
      <c r="H8" s="267"/>
      <c r="I8" s="267"/>
      <c r="J8" s="267"/>
      <c r="K8" s="267"/>
      <c r="L8" s="267"/>
      <c r="M8" s="267" t="s">
        <v>105</v>
      </c>
      <c r="N8" s="267"/>
      <c r="O8" s="267"/>
      <c r="P8" s="267"/>
      <c r="Q8" s="267"/>
      <c r="R8" s="267"/>
      <c r="S8" s="267"/>
      <c r="T8" s="267" t="s">
        <v>106</v>
      </c>
      <c r="U8" s="267"/>
      <c r="V8" s="267"/>
      <c r="W8" s="267"/>
      <c r="X8" s="267"/>
      <c r="Y8" s="267"/>
      <c r="Z8" s="267"/>
      <c r="AA8" s="267" t="s">
        <v>107</v>
      </c>
      <c r="AB8" s="267"/>
      <c r="AC8" s="267"/>
      <c r="AD8" s="267"/>
      <c r="AE8" s="267"/>
      <c r="AF8" s="267"/>
      <c r="AG8" s="267"/>
      <c r="AH8" s="267" t="s">
        <v>110</v>
      </c>
      <c r="AI8" s="267"/>
      <c r="AJ8" s="267"/>
      <c r="AK8" s="265"/>
      <c r="AL8" s="266"/>
      <c r="AM8" s="261"/>
      <c r="AN8" s="261"/>
    </row>
    <row r="9" spans="1:40" ht="15" customHeight="1" x14ac:dyDescent="0.45">
      <c r="A9" s="275"/>
      <c r="B9" s="267"/>
      <c r="C9" s="273"/>
      <c r="D9" s="267"/>
      <c r="E9" s="276"/>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65"/>
      <c r="AL9" s="266"/>
      <c r="AM9" s="261"/>
      <c r="AN9" s="261"/>
    </row>
    <row r="10" spans="1:40" ht="15" customHeight="1" x14ac:dyDescent="0.45">
      <c r="A10" s="275"/>
      <c r="B10" s="267"/>
      <c r="C10" s="274"/>
      <c r="D10" s="267"/>
      <c r="E10" s="276"/>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65"/>
      <c r="AL10" s="266"/>
      <c r="AM10" s="261"/>
      <c r="AN10" s="261"/>
    </row>
    <row r="11" spans="1:40" ht="18" customHeight="1" x14ac:dyDescent="0.45">
      <c r="A11" s="74">
        <v>1</v>
      </c>
      <c r="B11" s="103" t="s">
        <v>112</v>
      </c>
      <c r="C11" s="83" t="s">
        <v>190</v>
      </c>
      <c r="D11" s="104"/>
      <c r="E11" s="105" t="s">
        <v>190</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9"/>
      <c r="AN11" s="279"/>
    </row>
    <row r="12" spans="1:40" ht="18" customHeight="1" x14ac:dyDescent="0.45">
      <c r="A12" s="74">
        <v>2</v>
      </c>
      <c r="B12" s="103" t="s">
        <v>119</v>
      </c>
      <c r="C12" s="83" t="s">
        <v>193</v>
      </c>
      <c r="D12" s="104"/>
      <c r="E12" s="105" t="s">
        <v>191</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79"/>
      <c r="AN12" s="279"/>
    </row>
    <row r="13" spans="1:40" ht="16.5" customHeight="1" x14ac:dyDescent="0.45">
      <c r="A13" s="74">
        <v>3</v>
      </c>
      <c r="B13" s="103"/>
      <c r="C13" s="83" t="s">
        <v>192</v>
      </c>
      <c r="D13" s="104"/>
      <c r="E13" s="105" t="s">
        <v>192</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79"/>
      <c r="AN13" s="279"/>
    </row>
    <row r="14" spans="1:40" ht="18" customHeight="1" x14ac:dyDescent="0.45">
      <c r="A14" s="74">
        <v>4</v>
      </c>
      <c r="B14" s="103"/>
      <c r="C14" s="83" t="s">
        <v>193</v>
      </c>
      <c r="D14" s="104"/>
      <c r="E14" s="105" t="s">
        <v>193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79"/>
      <c r="AN14" s="279"/>
    </row>
    <row r="15" spans="1:40" ht="18" customHeight="1" x14ac:dyDescent="0.45">
      <c r="A15" s="74">
        <v>5</v>
      </c>
      <c r="B15" s="103"/>
      <c r="C15" s="83"/>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79"/>
      <c r="AN15" s="279"/>
    </row>
    <row r="16" spans="1:40" ht="18" customHeight="1" x14ac:dyDescent="0.45">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9"/>
      <c r="AN16" s="279"/>
    </row>
    <row r="17" spans="1:40" ht="18" customHeight="1" x14ac:dyDescent="0.45">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9"/>
      <c r="AN17" s="279"/>
    </row>
    <row r="18" spans="1:40" ht="18" customHeight="1" x14ac:dyDescent="0.45">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9"/>
      <c r="AN18" s="279"/>
    </row>
    <row r="19" spans="1:40" ht="18" customHeight="1" x14ac:dyDescent="0.45">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9"/>
      <c r="AN19" s="279"/>
    </row>
    <row r="20" spans="1:40" ht="18" customHeight="1" x14ac:dyDescent="0.45">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9"/>
      <c r="AN20" s="279"/>
    </row>
    <row r="21" spans="1:40" ht="18" customHeight="1" x14ac:dyDescent="0.45">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9"/>
      <c r="AN21" s="279"/>
    </row>
    <row r="22" spans="1:40" ht="18" customHeight="1" x14ac:dyDescent="0.45">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9"/>
      <c r="AN22" s="279"/>
    </row>
    <row r="23" spans="1:40" ht="18" customHeight="1" x14ac:dyDescent="0.45">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9"/>
      <c r="AN23" s="279"/>
    </row>
    <row r="24" spans="1:40" ht="18" customHeight="1" x14ac:dyDescent="0.45">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9"/>
      <c r="AN24" s="279"/>
    </row>
    <row r="25" spans="1:40" ht="18" customHeight="1" x14ac:dyDescent="0.45">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9"/>
      <c r="AN25" s="279"/>
    </row>
    <row r="26" spans="1:40" ht="18" customHeight="1" x14ac:dyDescent="0.45">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9"/>
      <c r="AN26" s="279"/>
    </row>
    <row r="27" spans="1:40" ht="18" customHeight="1" x14ac:dyDescent="0.45">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9"/>
      <c r="AN27" s="279"/>
    </row>
    <row r="28" spans="1:40" ht="18" customHeight="1" x14ac:dyDescent="0.45">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9"/>
      <c r="AN28" s="279"/>
    </row>
    <row r="29" spans="1:40" ht="18" customHeight="1" x14ac:dyDescent="0.45">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9"/>
      <c r="AN29" s="279"/>
    </row>
    <row r="30" spans="1:40" ht="18" customHeight="1" x14ac:dyDescent="0.45">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9"/>
      <c r="AN30" s="279"/>
    </row>
    <row r="31" spans="1:40" ht="18" customHeight="1" x14ac:dyDescent="0.45">
      <c r="A31" s="276" t="s">
        <v>94</v>
      </c>
      <c r="B31" s="277"/>
      <c r="C31" s="277"/>
      <c r="D31" s="277"/>
      <c r="E31" s="277"/>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5"/>
      <c r="AN31" s="275"/>
    </row>
    <row r="32" spans="1:40" ht="18" customHeight="1" x14ac:dyDescent="0.45">
      <c r="A32" s="277" t="s">
        <v>96</v>
      </c>
      <c r="B32" s="277"/>
      <c r="C32" s="277"/>
      <c r="D32" s="277"/>
      <c r="E32" s="278"/>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5"/>
      <c r="AN32" s="275"/>
    </row>
    <row r="33" spans="1:43" ht="15" customHeight="1" x14ac:dyDescent="0.45">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5">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5">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5">
      <c r="A36" s="68" t="s">
        <v>208</v>
      </c>
      <c r="B36" s="67"/>
      <c r="C36" s="67"/>
      <c r="D36" s="67"/>
      <c r="E36" s="67"/>
      <c r="F36" s="67"/>
      <c r="G36" s="60"/>
      <c r="H36" s="60"/>
      <c r="I36" s="60"/>
      <c r="J36" s="60"/>
      <c r="K36" s="60"/>
      <c r="L36" s="60"/>
      <c r="M36" s="60"/>
      <c r="N36" s="60"/>
      <c r="O36" s="60"/>
      <c r="AM36" s="67"/>
      <c r="AN36" s="62"/>
    </row>
    <row r="37" spans="1:43" ht="24.9" customHeight="1" x14ac:dyDescent="0.45">
      <c r="A37" s="267"/>
      <c r="B37" s="267"/>
      <c r="C37" s="267"/>
      <c r="D37" s="98">
        <v>4</v>
      </c>
      <c r="E37" s="98">
        <v>5</v>
      </c>
      <c r="F37" s="333">
        <v>6</v>
      </c>
      <c r="G37" s="333"/>
      <c r="H37" s="333"/>
      <c r="I37" s="333">
        <v>7</v>
      </c>
      <c r="J37" s="333"/>
      <c r="K37" s="333"/>
      <c r="L37" s="333">
        <v>8</v>
      </c>
      <c r="M37" s="333"/>
      <c r="N37" s="333"/>
      <c r="O37" s="333">
        <v>9</v>
      </c>
      <c r="P37" s="333"/>
      <c r="Q37" s="333"/>
      <c r="R37" s="333">
        <v>10</v>
      </c>
      <c r="S37" s="333"/>
      <c r="T37" s="333"/>
      <c r="U37" s="333">
        <v>11</v>
      </c>
      <c r="V37" s="333"/>
      <c r="W37" s="333"/>
      <c r="X37" s="333">
        <v>12</v>
      </c>
      <c r="Y37" s="333"/>
      <c r="Z37" s="333"/>
      <c r="AA37" s="333">
        <v>1</v>
      </c>
      <c r="AB37" s="333"/>
      <c r="AC37" s="333"/>
      <c r="AD37" s="333">
        <v>2</v>
      </c>
      <c r="AE37" s="333"/>
      <c r="AF37" s="333"/>
      <c r="AG37" s="333">
        <v>3</v>
      </c>
      <c r="AH37" s="333"/>
      <c r="AI37" s="333"/>
      <c r="AJ37" s="267" t="s">
        <v>154</v>
      </c>
      <c r="AK37" s="267"/>
      <c r="AL37" s="82" t="s">
        <v>212</v>
      </c>
      <c r="AM37" s="82" t="s">
        <v>224</v>
      </c>
      <c r="AN37"/>
      <c r="AO37"/>
      <c r="AP37"/>
      <c r="AQ37"/>
    </row>
    <row r="38" spans="1:43" ht="18" customHeight="1" x14ac:dyDescent="0.45">
      <c r="A38" s="331" t="s">
        <v>218</v>
      </c>
      <c r="B38" s="331"/>
      <c r="C38" s="331"/>
      <c r="D38" s="72">
        <f>SUM(D39:D43)</f>
        <v>4500</v>
      </c>
      <c r="E38" s="72">
        <f>SUM(E39:E43)</f>
        <v>4215</v>
      </c>
      <c r="F38" s="330">
        <f>SUM(F39:H43)</f>
        <v>4500</v>
      </c>
      <c r="G38" s="330"/>
      <c r="H38" s="330"/>
      <c r="I38" s="330">
        <f>SUM(I39:K43)</f>
        <v>4725</v>
      </c>
      <c r="J38" s="330"/>
      <c r="K38" s="330"/>
      <c r="L38" s="330">
        <f>SUM(L39:N43)</f>
        <v>4725</v>
      </c>
      <c r="M38" s="330"/>
      <c r="N38" s="330"/>
      <c r="O38" s="330">
        <f>SUM(O39:Q43)</f>
        <v>4275</v>
      </c>
      <c r="P38" s="330"/>
      <c r="Q38" s="330"/>
      <c r="R38" s="330">
        <f>SUM(R39:T43)</f>
        <v>4500</v>
      </c>
      <c r="S38" s="330"/>
      <c r="T38" s="330"/>
      <c r="U38" s="330">
        <f>SUM(U39:W43)</f>
        <v>4500</v>
      </c>
      <c r="V38" s="330"/>
      <c r="W38" s="330"/>
      <c r="X38" s="330">
        <f>SUM(X39:Z43)</f>
        <v>4275</v>
      </c>
      <c r="Y38" s="330"/>
      <c r="Z38" s="330"/>
      <c r="AA38" s="330">
        <f>SUM(AA39:AC43)</f>
        <v>4275</v>
      </c>
      <c r="AB38" s="330"/>
      <c r="AC38" s="330"/>
      <c r="AD38" s="330">
        <f>SUM(AD39:AF43)</f>
        <v>4275</v>
      </c>
      <c r="AE38" s="330"/>
      <c r="AF38" s="330"/>
      <c r="AG38" s="330">
        <f>SUM(AG39:AI43)</f>
        <v>2500</v>
      </c>
      <c r="AH38" s="330"/>
      <c r="AI38" s="330"/>
      <c r="AJ38" s="280">
        <f t="shared" ref="AJ38:AJ43" si="3">SUM(D38:AI38)</f>
        <v>51265</v>
      </c>
      <c r="AK38" s="280"/>
      <c r="AL38" s="334">
        <f>ROUNDUP(((AJ38-AJ44-AJ45)+AJ44*0.5+AJ45*0.75)/AJ46,1)</f>
        <v>208.6</v>
      </c>
      <c r="AM38" s="334">
        <f>ROUND((2*AJ39+3*AJ40+4*AJ41+5*AJ42+6*AJ43)/AJ38,1)</f>
        <v>4.3</v>
      </c>
      <c r="AN38"/>
      <c r="AO38"/>
      <c r="AP38"/>
      <c r="AQ38"/>
    </row>
    <row r="39" spans="1:43" ht="18" customHeight="1" x14ac:dyDescent="0.45">
      <c r="A39" s="287" t="s">
        <v>219</v>
      </c>
      <c r="B39" s="288"/>
      <c r="C39" s="289"/>
      <c r="D39" s="69">
        <v>100</v>
      </c>
      <c r="E39" s="69">
        <v>95</v>
      </c>
      <c r="F39" s="332">
        <v>100</v>
      </c>
      <c r="G39" s="332"/>
      <c r="H39" s="332"/>
      <c r="I39" s="332">
        <v>105</v>
      </c>
      <c r="J39" s="332"/>
      <c r="K39" s="332"/>
      <c r="L39" s="332">
        <v>105</v>
      </c>
      <c r="M39" s="332"/>
      <c r="N39" s="332"/>
      <c r="O39" s="332">
        <v>95</v>
      </c>
      <c r="P39" s="332"/>
      <c r="Q39" s="332"/>
      <c r="R39" s="332">
        <v>100</v>
      </c>
      <c r="S39" s="332"/>
      <c r="T39" s="332"/>
      <c r="U39" s="332">
        <v>100</v>
      </c>
      <c r="V39" s="332"/>
      <c r="W39" s="332"/>
      <c r="X39" s="332">
        <v>95</v>
      </c>
      <c r="Y39" s="332"/>
      <c r="Z39" s="332"/>
      <c r="AA39" s="332">
        <v>95</v>
      </c>
      <c r="AB39" s="332"/>
      <c r="AC39" s="332"/>
      <c r="AD39" s="332">
        <v>95</v>
      </c>
      <c r="AE39" s="332"/>
      <c r="AF39" s="332"/>
      <c r="AG39" s="332">
        <v>100</v>
      </c>
      <c r="AH39" s="332"/>
      <c r="AI39" s="332"/>
      <c r="AJ39" s="280">
        <f t="shared" si="3"/>
        <v>1185</v>
      </c>
      <c r="AK39" s="280"/>
      <c r="AL39" s="336"/>
      <c r="AM39" s="336"/>
      <c r="AN39"/>
      <c r="AO39"/>
      <c r="AP39"/>
      <c r="AQ39"/>
    </row>
    <row r="40" spans="1:43" ht="18" customHeight="1" x14ac:dyDescent="0.45">
      <c r="A40" s="287" t="s">
        <v>220</v>
      </c>
      <c r="B40" s="288"/>
      <c r="C40" s="289"/>
      <c r="D40" s="69">
        <v>100</v>
      </c>
      <c r="E40" s="69">
        <v>95</v>
      </c>
      <c r="F40" s="332">
        <v>100</v>
      </c>
      <c r="G40" s="332"/>
      <c r="H40" s="332"/>
      <c r="I40" s="332">
        <v>105</v>
      </c>
      <c r="J40" s="332"/>
      <c r="K40" s="332"/>
      <c r="L40" s="332">
        <v>105</v>
      </c>
      <c r="M40" s="332"/>
      <c r="N40" s="332"/>
      <c r="O40" s="332">
        <v>95</v>
      </c>
      <c r="P40" s="332"/>
      <c r="Q40" s="332"/>
      <c r="R40" s="332">
        <v>100</v>
      </c>
      <c r="S40" s="332"/>
      <c r="T40" s="332"/>
      <c r="U40" s="332">
        <v>100</v>
      </c>
      <c r="V40" s="332"/>
      <c r="W40" s="332"/>
      <c r="X40" s="332">
        <v>95</v>
      </c>
      <c r="Y40" s="332"/>
      <c r="Z40" s="332"/>
      <c r="AA40" s="332">
        <v>95</v>
      </c>
      <c r="AB40" s="332"/>
      <c r="AC40" s="332"/>
      <c r="AD40" s="332">
        <v>95</v>
      </c>
      <c r="AE40" s="332"/>
      <c r="AF40" s="332"/>
      <c r="AG40" s="332">
        <v>100</v>
      </c>
      <c r="AH40" s="332"/>
      <c r="AI40" s="332"/>
      <c r="AJ40" s="280">
        <f t="shared" si="3"/>
        <v>1185</v>
      </c>
      <c r="AK40" s="280"/>
      <c r="AL40" s="336"/>
      <c r="AM40" s="336"/>
      <c r="AN40"/>
      <c r="AO40"/>
      <c r="AP40"/>
      <c r="AQ40"/>
    </row>
    <row r="41" spans="1:43" ht="18" customHeight="1" x14ac:dyDescent="0.45">
      <c r="A41" s="287" t="s">
        <v>221</v>
      </c>
      <c r="B41" s="288"/>
      <c r="C41" s="289"/>
      <c r="D41" s="69">
        <v>2800</v>
      </c>
      <c r="E41" s="69">
        <v>2620</v>
      </c>
      <c r="F41" s="332">
        <v>2800</v>
      </c>
      <c r="G41" s="332"/>
      <c r="H41" s="332"/>
      <c r="I41" s="332">
        <v>2940</v>
      </c>
      <c r="J41" s="332"/>
      <c r="K41" s="332"/>
      <c r="L41" s="332">
        <v>2940</v>
      </c>
      <c r="M41" s="332"/>
      <c r="N41" s="332"/>
      <c r="O41" s="332">
        <v>2660</v>
      </c>
      <c r="P41" s="332"/>
      <c r="Q41" s="332"/>
      <c r="R41" s="332">
        <v>2800</v>
      </c>
      <c r="S41" s="332"/>
      <c r="T41" s="332"/>
      <c r="U41" s="332">
        <v>2800</v>
      </c>
      <c r="V41" s="332"/>
      <c r="W41" s="332"/>
      <c r="X41" s="332">
        <v>2660</v>
      </c>
      <c r="Y41" s="332"/>
      <c r="Z41" s="332"/>
      <c r="AA41" s="332">
        <v>2660</v>
      </c>
      <c r="AB41" s="332"/>
      <c r="AC41" s="332"/>
      <c r="AD41" s="332">
        <v>2660</v>
      </c>
      <c r="AE41" s="332"/>
      <c r="AF41" s="332"/>
      <c r="AG41" s="332">
        <v>800</v>
      </c>
      <c r="AH41" s="332"/>
      <c r="AI41" s="332"/>
      <c r="AJ41" s="280">
        <f t="shared" si="3"/>
        <v>31140</v>
      </c>
      <c r="AK41" s="280"/>
      <c r="AL41" s="336"/>
      <c r="AM41" s="336"/>
      <c r="AN41"/>
      <c r="AO41"/>
      <c r="AP41"/>
      <c r="AQ41"/>
    </row>
    <row r="42" spans="1:43" ht="18" customHeight="1" x14ac:dyDescent="0.45">
      <c r="A42" s="287" t="s">
        <v>222</v>
      </c>
      <c r="B42" s="288"/>
      <c r="C42" s="289"/>
      <c r="D42" s="69">
        <v>1400</v>
      </c>
      <c r="E42" s="69">
        <v>1310</v>
      </c>
      <c r="F42" s="332">
        <v>1400</v>
      </c>
      <c r="G42" s="332"/>
      <c r="H42" s="332"/>
      <c r="I42" s="332">
        <v>1470</v>
      </c>
      <c r="J42" s="332"/>
      <c r="K42" s="332"/>
      <c r="L42" s="332">
        <v>1470</v>
      </c>
      <c r="M42" s="332"/>
      <c r="N42" s="332"/>
      <c r="O42" s="332">
        <v>1330</v>
      </c>
      <c r="P42" s="332"/>
      <c r="Q42" s="332"/>
      <c r="R42" s="332">
        <v>1400</v>
      </c>
      <c r="S42" s="332"/>
      <c r="T42" s="332"/>
      <c r="U42" s="332">
        <v>1400</v>
      </c>
      <c r="V42" s="332"/>
      <c r="W42" s="332"/>
      <c r="X42" s="332">
        <v>1330</v>
      </c>
      <c r="Y42" s="332"/>
      <c r="Z42" s="332"/>
      <c r="AA42" s="332">
        <v>1330</v>
      </c>
      <c r="AB42" s="332"/>
      <c r="AC42" s="332"/>
      <c r="AD42" s="332">
        <v>1330</v>
      </c>
      <c r="AE42" s="332"/>
      <c r="AF42" s="332"/>
      <c r="AG42" s="332">
        <v>1400</v>
      </c>
      <c r="AH42" s="332"/>
      <c r="AI42" s="332"/>
      <c r="AJ42" s="280">
        <f t="shared" si="3"/>
        <v>16570</v>
      </c>
      <c r="AK42" s="280"/>
      <c r="AL42" s="336"/>
      <c r="AM42" s="336"/>
      <c r="AN42"/>
      <c r="AO42"/>
      <c r="AP42"/>
      <c r="AQ42"/>
    </row>
    <row r="43" spans="1:43" ht="18" customHeight="1" x14ac:dyDescent="0.45">
      <c r="A43" s="287" t="s">
        <v>223</v>
      </c>
      <c r="B43" s="288"/>
      <c r="C43" s="289"/>
      <c r="D43" s="69">
        <v>100</v>
      </c>
      <c r="E43" s="69">
        <v>95</v>
      </c>
      <c r="F43" s="332">
        <v>100</v>
      </c>
      <c r="G43" s="332"/>
      <c r="H43" s="332"/>
      <c r="I43" s="332">
        <v>105</v>
      </c>
      <c r="J43" s="332"/>
      <c r="K43" s="332"/>
      <c r="L43" s="332">
        <v>105</v>
      </c>
      <c r="M43" s="332"/>
      <c r="N43" s="332"/>
      <c r="O43" s="332">
        <v>95</v>
      </c>
      <c r="P43" s="332"/>
      <c r="Q43" s="332"/>
      <c r="R43" s="332">
        <v>100</v>
      </c>
      <c r="S43" s="332"/>
      <c r="T43" s="332"/>
      <c r="U43" s="332">
        <v>100</v>
      </c>
      <c r="V43" s="332"/>
      <c r="W43" s="332"/>
      <c r="X43" s="332">
        <v>95</v>
      </c>
      <c r="Y43" s="332"/>
      <c r="Z43" s="332"/>
      <c r="AA43" s="332">
        <v>95</v>
      </c>
      <c r="AB43" s="332"/>
      <c r="AC43" s="332"/>
      <c r="AD43" s="332">
        <v>95</v>
      </c>
      <c r="AE43" s="332"/>
      <c r="AF43" s="332"/>
      <c r="AG43" s="332">
        <v>100</v>
      </c>
      <c r="AH43" s="332"/>
      <c r="AI43" s="332"/>
      <c r="AJ43" s="280">
        <f t="shared" si="3"/>
        <v>1185</v>
      </c>
      <c r="AK43" s="280"/>
      <c r="AL43" s="336"/>
      <c r="AM43" s="336"/>
      <c r="AN43"/>
      <c r="AO43"/>
      <c r="AP43"/>
      <c r="AQ43"/>
    </row>
    <row r="44" spans="1:43" ht="18" customHeight="1" x14ac:dyDescent="0.45">
      <c r="A44" s="120"/>
      <c r="B44" s="127" t="s">
        <v>312</v>
      </c>
      <c r="C44" s="122"/>
      <c r="D44" s="69">
        <v>100</v>
      </c>
      <c r="E44" s="69">
        <v>95</v>
      </c>
      <c r="F44" s="332">
        <v>100</v>
      </c>
      <c r="G44" s="332"/>
      <c r="H44" s="332"/>
      <c r="I44" s="332">
        <v>105</v>
      </c>
      <c r="J44" s="332"/>
      <c r="K44" s="332"/>
      <c r="L44" s="332">
        <v>105</v>
      </c>
      <c r="M44" s="332"/>
      <c r="N44" s="332"/>
      <c r="O44" s="332">
        <v>95</v>
      </c>
      <c r="P44" s="332"/>
      <c r="Q44" s="332"/>
      <c r="R44" s="332">
        <v>100</v>
      </c>
      <c r="S44" s="332"/>
      <c r="T44" s="332"/>
      <c r="U44" s="332">
        <v>100</v>
      </c>
      <c r="V44" s="332"/>
      <c r="W44" s="332"/>
      <c r="X44" s="332">
        <v>95</v>
      </c>
      <c r="Y44" s="332"/>
      <c r="Z44" s="332"/>
      <c r="AA44" s="332">
        <v>95</v>
      </c>
      <c r="AB44" s="332"/>
      <c r="AC44" s="332"/>
      <c r="AD44" s="332">
        <v>95</v>
      </c>
      <c r="AE44" s="332"/>
      <c r="AF44" s="332"/>
      <c r="AG44" s="332">
        <v>2000</v>
      </c>
      <c r="AH44" s="332"/>
      <c r="AI44" s="332"/>
      <c r="AJ44" s="280">
        <f t="shared" ref="AJ44:AJ45" si="4">SUM(D44:AI44)</f>
        <v>3085</v>
      </c>
      <c r="AK44" s="280"/>
      <c r="AL44" s="336"/>
      <c r="AM44" s="336"/>
      <c r="AN44"/>
      <c r="AO44"/>
      <c r="AP44"/>
      <c r="AQ44"/>
    </row>
    <row r="45" spans="1:43" ht="18" customHeight="1" x14ac:dyDescent="0.45">
      <c r="A45" s="120"/>
      <c r="B45" s="337" t="s">
        <v>313</v>
      </c>
      <c r="C45" s="338"/>
      <c r="D45" s="69">
        <v>100</v>
      </c>
      <c r="E45" s="69">
        <v>95</v>
      </c>
      <c r="F45" s="332">
        <v>100</v>
      </c>
      <c r="G45" s="332"/>
      <c r="H45" s="332"/>
      <c r="I45" s="332">
        <v>105</v>
      </c>
      <c r="J45" s="332"/>
      <c r="K45" s="332"/>
      <c r="L45" s="332">
        <v>105</v>
      </c>
      <c r="M45" s="332"/>
      <c r="N45" s="332"/>
      <c r="O45" s="332">
        <v>95</v>
      </c>
      <c r="P45" s="332"/>
      <c r="Q45" s="332"/>
      <c r="R45" s="332">
        <v>100</v>
      </c>
      <c r="S45" s="332"/>
      <c r="T45" s="332"/>
      <c r="U45" s="332">
        <v>100</v>
      </c>
      <c r="V45" s="332"/>
      <c r="W45" s="332"/>
      <c r="X45" s="332">
        <v>95</v>
      </c>
      <c r="Y45" s="332"/>
      <c r="Z45" s="332"/>
      <c r="AA45" s="332">
        <v>95</v>
      </c>
      <c r="AB45" s="332"/>
      <c r="AC45" s="332"/>
      <c r="AD45" s="332">
        <v>95</v>
      </c>
      <c r="AE45" s="332"/>
      <c r="AF45" s="332"/>
      <c r="AG45" s="332">
        <v>100</v>
      </c>
      <c r="AH45" s="332"/>
      <c r="AI45" s="332"/>
      <c r="AJ45" s="280">
        <f t="shared" si="4"/>
        <v>1185</v>
      </c>
      <c r="AK45" s="280"/>
      <c r="AL45" s="336"/>
      <c r="AM45" s="336"/>
      <c r="AN45"/>
      <c r="AO45"/>
      <c r="AP45"/>
      <c r="AQ45"/>
    </row>
    <row r="46" spans="1:43" ht="18" customHeight="1" x14ac:dyDescent="0.45">
      <c r="A46" s="331" t="s">
        <v>209</v>
      </c>
      <c r="B46" s="331"/>
      <c r="C46" s="331"/>
      <c r="D46" s="69">
        <v>20</v>
      </c>
      <c r="E46" s="69">
        <v>19</v>
      </c>
      <c r="F46" s="332">
        <v>20</v>
      </c>
      <c r="G46" s="332"/>
      <c r="H46" s="332"/>
      <c r="I46" s="332">
        <v>21</v>
      </c>
      <c r="J46" s="332"/>
      <c r="K46" s="332"/>
      <c r="L46" s="332">
        <v>21</v>
      </c>
      <c r="M46" s="332"/>
      <c r="N46" s="332"/>
      <c r="O46" s="332">
        <v>19</v>
      </c>
      <c r="P46" s="332"/>
      <c r="Q46" s="332"/>
      <c r="R46" s="332">
        <v>20</v>
      </c>
      <c r="S46" s="332"/>
      <c r="T46" s="332"/>
      <c r="U46" s="332">
        <v>20</v>
      </c>
      <c r="V46" s="332"/>
      <c r="W46" s="332"/>
      <c r="X46" s="332">
        <v>19</v>
      </c>
      <c r="Y46" s="332"/>
      <c r="Z46" s="332"/>
      <c r="AA46" s="332">
        <v>19</v>
      </c>
      <c r="AB46" s="332"/>
      <c r="AC46" s="332"/>
      <c r="AD46" s="332">
        <v>19</v>
      </c>
      <c r="AE46" s="332"/>
      <c r="AF46" s="332"/>
      <c r="AG46" s="332">
        <v>20</v>
      </c>
      <c r="AH46" s="332"/>
      <c r="AI46" s="332"/>
      <c r="AJ46" s="280">
        <f>+SUM(D46:AI46)</f>
        <v>237</v>
      </c>
      <c r="AK46" s="280"/>
      <c r="AL46" s="335"/>
      <c r="AM46" s="335"/>
      <c r="AN46"/>
      <c r="AO46"/>
      <c r="AP46"/>
      <c r="AQ46"/>
    </row>
    <row r="47" spans="1:43" ht="18" customHeight="1" x14ac:dyDescent="0.45">
      <c r="A47" s="86" t="s">
        <v>314</v>
      </c>
      <c r="B47" s="86"/>
      <c r="C47" s="86"/>
      <c r="D47"/>
      <c r="E47"/>
      <c r="F47"/>
      <c r="G47"/>
      <c r="H47"/>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106"/>
      <c r="AK47" s="60"/>
      <c r="AL47" s="67"/>
      <c r="AM47" s="67"/>
      <c r="AN47" s="62"/>
    </row>
    <row r="48" spans="1:43" ht="5.0999999999999996" customHeight="1" x14ac:dyDescent="0.45">
      <c r="A48" s="86"/>
      <c r="B48" s="86"/>
      <c r="C48" s="86"/>
      <c r="D48"/>
      <c r="E48"/>
      <c r="F48"/>
      <c r="G48"/>
      <c r="H48"/>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106"/>
      <c r="AK48" s="60"/>
      <c r="AL48" s="67"/>
      <c r="AM48" s="67"/>
      <c r="AN48" s="62"/>
    </row>
    <row r="49" spans="1:40" ht="18" customHeight="1" x14ac:dyDescent="0.45">
      <c r="A49" s="68" t="s">
        <v>210</v>
      </c>
      <c r="B49" s="60"/>
      <c r="D49" s="60"/>
      <c r="E49" s="60"/>
      <c r="F49" s="60"/>
      <c r="G49" s="60"/>
      <c r="H49" s="60"/>
      <c r="I49" s="60"/>
      <c r="J49" s="60"/>
      <c r="K49" s="60"/>
      <c r="L49" s="60"/>
      <c r="M49" s="60"/>
      <c r="N49" s="60"/>
      <c r="O49" s="60"/>
      <c r="P49" s="60"/>
      <c r="Q49" s="60"/>
      <c r="R49" s="60"/>
      <c r="S49" s="60"/>
      <c r="T49" s="60"/>
      <c r="U49" s="60"/>
      <c r="V49" s="60"/>
      <c r="W49" s="67"/>
      <c r="X49" s="60"/>
      <c r="Y49" s="60"/>
      <c r="Z49" s="60"/>
      <c r="AA49" s="60"/>
      <c r="AB49" s="60"/>
      <c r="AC49" s="60"/>
      <c r="AD49" s="60"/>
      <c r="AE49" s="60"/>
      <c r="AF49" s="60"/>
      <c r="AG49" s="60"/>
      <c r="AH49" s="60"/>
      <c r="AI49" s="60"/>
      <c r="AJ49" s="106"/>
      <c r="AK49" s="60"/>
      <c r="AL49" s="67"/>
      <c r="AM49" s="67"/>
      <c r="AN49" s="62"/>
    </row>
    <row r="50" spans="1:40" ht="45" customHeight="1" x14ac:dyDescent="0.45">
      <c r="A50" s="267" t="s">
        <v>202</v>
      </c>
      <c r="B50" s="267"/>
      <c r="C50" s="267" t="s">
        <v>115</v>
      </c>
      <c r="D50" s="267"/>
      <c r="E50" s="266" t="s">
        <v>305</v>
      </c>
      <c r="F50" s="266"/>
      <c r="G50" s="266"/>
      <c r="H50" s="266"/>
      <c r="I50"/>
      <c r="J50"/>
      <c r="K50"/>
      <c r="L50"/>
      <c r="M50"/>
      <c r="N50"/>
      <c r="O50"/>
      <c r="P50"/>
      <c r="Q50"/>
      <c r="R50"/>
      <c r="S50"/>
      <c r="T50"/>
      <c r="U50"/>
      <c r="W50" s="67"/>
      <c r="X50" s="60"/>
      <c r="Y50" s="60"/>
      <c r="Z50" s="60"/>
      <c r="AA50" s="60"/>
      <c r="AB50" s="60"/>
      <c r="AC50" s="60"/>
      <c r="AD50" s="60"/>
      <c r="AE50" s="60"/>
      <c r="AF50" s="60"/>
      <c r="AG50" s="60"/>
      <c r="AH50" s="60"/>
      <c r="AI50" s="60"/>
      <c r="AJ50" s="106"/>
      <c r="AK50" s="60"/>
      <c r="AL50" s="67"/>
      <c r="AM50" s="67"/>
      <c r="AN50" s="62"/>
    </row>
    <row r="51" spans="1:40" ht="18" customHeight="1" x14ac:dyDescent="0.45">
      <c r="A51" s="266" t="s">
        <v>213</v>
      </c>
      <c r="B51" s="266"/>
      <c r="C51" s="330">
        <f>ROUNDDOWN(IF(AL38&lt;=60,1,1+ROUNDUP((AL38-60)/40,0)),1)</f>
        <v>5</v>
      </c>
      <c r="D51" s="330"/>
      <c r="E51" s="330">
        <f>ROUNDDOWN(IF(AM38&lt;4,AL38/6,IF(AM38&lt;5,AL38/5,AL38/3)),1)</f>
        <v>41.7</v>
      </c>
      <c r="F51" s="330"/>
      <c r="G51" s="330"/>
      <c r="H51" s="330"/>
      <c r="I51"/>
      <c r="J51"/>
      <c r="K51"/>
      <c r="L51"/>
      <c r="M51"/>
      <c r="N51"/>
      <c r="O51"/>
      <c r="P51"/>
      <c r="Q51"/>
      <c r="R51"/>
      <c r="S51"/>
      <c r="T51"/>
      <c r="U51"/>
      <c r="W51" s="67"/>
      <c r="X51" s="60"/>
      <c r="Y51" s="60"/>
      <c r="Z51" s="60"/>
      <c r="AA51" s="60"/>
      <c r="AB51" s="60"/>
      <c r="AC51" s="60"/>
      <c r="AD51" s="60"/>
      <c r="AE51" s="60"/>
      <c r="AF51" s="60"/>
      <c r="AG51" s="60"/>
      <c r="AH51" s="60"/>
      <c r="AI51" s="60"/>
      <c r="AJ51" s="106"/>
      <c r="AK51" s="60"/>
      <c r="AL51" s="67"/>
      <c r="AM51" s="67"/>
      <c r="AN51" s="62"/>
    </row>
    <row r="52" spans="1:40" ht="21" customHeight="1" x14ac:dyDescent="0.45">
      <c r="A52" s="68" t="s">
        <v>214</v>
      </c>
      <c r="B52" s="59"/>
      <c r="C52" s="63"/>
      <c r="D52" s="63"/>
      <c r="E52" s="63"/>
      <c r="F52" s="63"/>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3"/>
      <c r="AM52" s="63"/>
      <c r="AN52" s="62"/>
    </row>
    <row r="53" spans="1:40" ht="24.9" customHeight="1" x14ac:dyDescent="0.45">
      <c r="A53" s="62"/>
      <c r="B53" s="67"/>
      <c r="C53" s="309" t="str">
        <f>IF(VLOOKUP($AK$1,選択肢!$A$1:$J$31,C58,FALSE)=0,"-",VLOOKUP($AK$1,選択肢!$A$1:$J$31,C58,FALSE))</f>
        <v>管理者</v>
      </c>
      <c r="D53" s="310"/>
      <c r="E53" s="316" t="str">
        <f>IF(VLOOKUP($AK$1,選択肢!$A$1:$J$31,E58,FALSE)=0,"-",VLOOKUP($AK$1,選択肢!$A$1:$J$31,E58,FALSE))</f>
        <v>サービス管理責任者</v>
      </c>
      <c r="F53" s="316"/>
      <c r="G53" s="316"/>
      <c r="H53" s="316"/>
      <c r="I53" s="309" t="str">
        <f>IF(VLOOKUP($AK$1,選択肢!$A$1:$J$31,I58,FALSE)=0,"-",VLOOKUP($AK$1,選択肢!$A$1:$J$31,I58,FALSE))</f>
        <v>医師</v>
      </c>
      <c r="J53" s="310"/>
      <c r="K53" s="310"/>
      <c r="L53" s="310"/>
      <c r="M53" s="310"/>
      <c r="N53" s="317"/>
      <c r="O53" s="309" t="str">
        <f>IF(VLOOKUP($AK$1,選択肢!$A$1:$J$31,O58,FALSE)=0,"-",VLOOKUP($AK$1,選択肢!$A$1:$J$31,O58,FALSE))</f>
        <v>看護職員</v>
      </c>
      <c r="P53" s="310"/>
      <c r="Q53" s="310"/>
      <c r="R53" s="310"/>
      <c r="S53" s="310"/>
      <c r="T53" s="317"/>
      <c r="U53" s="309" t="str">
        <f>IF(VLOOKUP($AK$1,選択肢!$A$1:$J$31,U58,FALSE)=0,"-",VLOOKUP($AK$1,選択肢!$A$1:$J$31,U58,FALSE))</f>
        <v>理学療法士</v>
      </c>
      <c r="V53" s="310"/>
      <c r="W53" s="310"/>
      <c r="X53" s="310"/>
      <c r="Y53" s="310"/>
      <c r="Z53" s="317"/>
      <c r="AA53" s="309" t="str">
        <f>IF(VLOOKUP($AK$1,選択肢!$A$1:$J$31,AA58,FALSE)=0,"-",VLOOKUP($AK$1,選択肢!$A$1:$J$31,AA58,FALSE))</f>
        <v>作業療法士</v>
      </c>
      <c r="AB53" s="310"/>
      <c r="AC53" s="310"/>
      <c r="AD53" s="310"/>
      <c r="AE53" s="310"/>
      <c r="AF53" s="317"/>
      <c r="AG53" s="316" t="str">
        <f>IF(VLOOKUP($AK$1,選択肢!$A$1:$J$31,AG58,FALSE)=0,"-",VLOOKUP($AK$1,選択肢!$A$1:$J$31,AG58,FALSE))</f>
        <v>言語聴覚士</v>
      </c>
      <c r="AH53" s="316"/>
      <c r="AI53" s="316"/>
      <c r="AJ53" s="316"/>
      <c r="AK53" s="316"/>
      <c r="AL53" s="316" t="str">
        <f>IF(VLOOKUP($AK$1,選択肢!$A$1:$J$31,AL58,FALSE)=0,"-",VLOOKUP($AK$1,選択肢!$A$1:$J$31,AL58,FALSE))</f>
        <v>生活支援員</v>
      </c>
      <c r="AM53" s="316"/>
      <c r="AN53" s="62"/>
    </row>
    <row r="54" spans="1:40" ht="18" customHeight="1" x14ac:dyDescent="0.45">
      <c r="A54" s="62"/>
      <c r="B54" s="67"/>
      <c r="C54" s="102" t="s">
        <v>56</v>
      </c>
      <c r="D54" s="102" t="s">
        <v>57</v>
      </c>
      <c r="E54" s="101" t="s">
        <v>56</v>
      </c>
      <c r="F54" s="315" t="s">
        <v>57</v>
      </c>
      <c r="G54" s="315"/>
      <c r="H54" s="315"/>
      <c r="I54" s="312" t="s">
        <v>56</v>
      </c>
      <c r="J54" s="313"/>
      <c r="K54" s="314"/>
      <c r="L54" s="312" t="s">
        <v>57</v>
      </c>
      <c r="M54" s="313"/>
      <c r="N54" s="314"/>
      <c r="O54" s="312" t="s">
        <v>56</v>
      </c>
      <c r="P54" s="313"/>
      <c r="Q54" s="314"/>
      <c r="R54" s="312" t="s">
        <v>57</v>
      </c>
      <c r="S54" s="313"/>
      <c r="T54" s="314"/>
      <c r="U54" s="312" t="s">
        <v>56</v>
      </c>
      <c r="V54" s="313"/>
      <c r="W54" s="314"/>
      <c r="X54" s="312" t="s">
        <v>57</v>
      </c>
      <c r="Y54" s="313"/>
      <c r="Z54" s="314"/>
      <c r="AA54" s="312" t="s">
        <v>56</v>
      </c>
      <c r="AB54" s="313"/>
      <c r="AC54" s="314"/>
      <c r="AD54" s="312" t="s">
        <v>57</v>
      </c>
      <c r="AE54" s="313"/>
      <c r="AF54" s="314"/>
      <c r="AG54" s="312" t="s">
        <v>56</v>
      </c>
      <c r="AH54" s="313"/>
      <c r="AI54" s="314"/>
      <c r="AJ54" s="312" t="s">
        <v>57</v>
      </c>
      <c r="AK54" s="314"/>
      <c r="AL54" s="101" t="s">
        <v>19</v>
      </c>
      <c r="AM54" s="101" t="s">
        <v>18</v>
      </c>
      <c r="AN54" s="62"/>
    </row>
    <row r="55" spans="1:40" ht="18" customHeight="1" x14ac:dyDescent="0.45">
      <c r="A55" s="62"/>
      <c r="B55" s="75" t="s">
        <v>108</v>
      </c>
      <c r="C55" s="101">
        <f>COUNTIFS($B$11:$B$30,C$53,$C$11:$C$30,"A",$E$11:$E$30,"*")</f>
        <v>1</v>
      </c>
      <c r="D55" s="101">
        <f>COUNTIFS($B$11:$B$30,C$53,$C$11:$C$30,"B",$E$11:$E$30,"*")</f>
        <v>0</v>
      </c>
      <c r="E55" s="101">
        <f>COUNTIFS($B$11:$B$30,E$53,$C$11:$C$30,"A",$E$11:$E$30,"*")</f>
        <v>0</v>
      </c>
      <c r="F55" s="312">
        <f>COUNTIFS($B$11:$B$30,E$53,$C$11:$C$30,"B",$E$11:$E$30,"*")</f>
        <v>0</v>
      </c>
      <c r="G55" s="313"/>
      <c r="H55" s="314"/>
      <c r="I55" s="312">
        <f>COUNTIFS($B$11:$B$30,I$53,$C$11:$C$30,"A",$E$11:$E$30,"*")</f>
        <v>0</v>
      </c>
      <c r="J55" s="313"/>
      <c r="K55" s="314"/>
      <c r="L55" s="312">
        <f>COUNTIFS($B$11:$B$30,I$53,$C$11:$C$30,"B",$E$11:$E$30,"*")</f>
        <v>0</v>
      </c>
      <c r="M55" s="313"/>
      <c r="N55" s="314"/>
      <c r="O55" s="312">
        <f>COUNTIFS($B$11:$B$30,O$53,$C$11:$C$30,"A",$E$11:$E$30,"*")</f>
        <v>0</v>
      </c>
      <c r="P55" s="313"/>
      <c r="Q55" s="314"/>
      <c r="R55" s="312">
        <f>COUNTIFS($B$11:$B$30,O$53,$C$11:$C$30,"B",$E$11:$E$30,"*")</f>
        <v>0</v>
      </c>
      <c r="S55" s="313"/>
      <c r="T55" s="314"/>
      <c r="U55" s="312">
        <f>COUNTIFS($B$11:$B$30,U$53,$C$11:$C$30,"A",$E$11:$E$30,"*")</f>
        <v>0</v>
      </c>
      <c r="V55" s="313"/>
      <c r="W55" s="314"/>
      <c r="X55" s="312">
        <f>COUNTIFS($B$11:$B$30,U$53,$C$11:$C$30,"B",$E$11:$E$30,"*")</f>
        <v>0</v>
      </c>
      <c r="Y55" s="313"/>
      <c r="Z55" s="314"/>
      <c r="AA55" s="312">
        <f>COUNTIFS($B$11:$B$30,AA$53,$C$11:$C$30,"A",$E$11:$E$30,"*")</f>
        <v>0</v>
      </c>
      <c r="AB55" s="313"/>
      <c r="AC55" s="314"/>
      <c r="AD55" s="312">
        <f>COUNTIFS($B$11:$B$30,AA$53,$C$11:$C$30,"B",$E$11:$E$30,"*")</f>
        <v>0</v>
      </c>
      <c r="AE55" s="313"/>
      <c r="AF55" s="314"/>
      <c r="AG55" s="312">
        <f>COUNTIFS($B$11:$B$30,AG$53,$C$11:$C$30,"A",$E$11:$E$30,"*")</f>
        <v>0</v>
      </c>
      <c r="AH55" s="313"/>
      <c r="AI55" s="314"/>
      <c r="AJ55" s="312">
        <f>COUNTIFS($B$11:$B$30,AG$53,$C$11:$C$30,"B",$E$11:$E$30,"*")</f>
        <v>0</v>
      </c>
      <c r="AK55" s="314"/>
      <c r="AL55" s="101">
        <f>COUNTIFS($B$11:$B$30,AL$53,$C$11:$C$30,"A",$E$11:$E$30,"*")</f>
        <v>0</v>
      </c>
      <c r="AM55" s="101">
        <f>COUNTIFS($B$11:$B$30,AL$53,$C$11:$C$30,"B",$E$11:$E$30,"*")</f>
        <v>0</v>
      </c>
      <c r="AN55" s="62"/>
    </row>
    <row r="56" spans="1:40" ht="18" customHeight="1" x14ac:dyDescent="0.45">
      <c r="A56" s="62"/>
      <c r="B56" s="82" t="s">
        <v>109</v>
      </c>
      <c r="C56" s="101">
        <f>COUNTIFS($B$11:$B$30,C$53,$C$11:$C$30,"C",$E$11:$E$30,"*")</f>
        <v>0</v>
      </c>
      <c r="D56" s="101">
        <f>COUNTIFS($B$11:$B$30,C$53,$C$11:$C$30,"D",$E$11:$E$30,"*")</f>
        <v>0</v>
      </c>
      <c r="E56" s="101">
        <f>COUNTIFS($B$11:$B$30,E$53,$C$11:$C$30,"C",$E$11:$E$30,"*")</f>
        <v>0</v>
      </c>
      <c r="F56" s="312">
        <f>COUNTIFS($B$11:$B$30,E$53,$C$11:$C$30,"D",$E$11:$E$30,"*")</f>
        <v>0</v>
      </c>
      <c r="G56" s="313"/>
      <c r="H56" s="314"/>
      <c r="I56" s="312">
        <f>COUNTIFS($B$11:$B$30,I$53,$C$11:$C$30,"C",$E$11:$E$30,"*")</f>
        <v>0</v>
      </c>
      <c r="J56" s="313"/>
      <c r="K56" s="314"/>
      <c r="L56" s="312">
        <f>COUNTIFS($B$11:$B$30,I$53,$C$11:$C$30,"D",$E$11:$E$30,"*")</f>
        <v>0</v>
      </c>
      <c r="M56" s="313"/>
      <c r="N56" s="314"/>
      <c r="O56" s="312">
        <f>COUNTIFS($B$11:$B$30,O$53,$C$11:$C$30,"C",$E$11:$E$30,"*")</f>
        <v>0</v>
      </c>
      <c r="P56" s="313"/>
      <c r="Q56" s="314"/>
      <c r="R56" s="312">
        <f>COUNTIFS($B$11:$B$30,O$53,$C$11:$C$30,"D",$E$11:$E$30,"*")</f>
        <v>0</v>
      </c>
      <c r="S56" s="313"/>
      <c r="T56" s="314"/>
      <c r="U56" s="312">
        <f>COUNTIFS($B$11:$B$30,U$53,$C$11:$C$30,"C",$E$11:$E$30,"*")</f>
        <v>0</v>
      </c>
      <c r="V56" s="313"/>
      <c r="W56" s="314"/>
      <c r="X56" s="312">
        <f>COUNTIFS($B$11:$B$30,U$53,$C$11:$C$30,"D",$E$11:$E$30,"*")</f>
        <v>1</v>
      </c>
      <c r="Y56" s="313"/>
      <c r="Z56" s="314"/>
      <c r="AA56" s="312">
        <f>COUNTIFS($B$11:$B$30,AA$53,$C$11:$C$30,"C",$E$11:$E$30,"*")</f>
        <v>0</v>
      </c>
      <c r="AB56" s="313"/>
      <c r="AC56" s="314"/>
      <c r="AD56" s="312">
        <f>COUNTIFS($B$11:$B$30,AA$53,$C$11:$C$30,"D",$E$11:$E$30,"*")</f>
        <v>0</v>
      </c>
      <c r="AE56" s="313"/>
      <c r="AF56" s="314"/>
      <c r="AG56" s="312">
        <f>COUNTIFS($B$11:$B$30,AG$53,$C$11:$C$30,"C",$E$11:$E$30,"*")</f>
        <v>0</v>
      </c>
      <c r="AH56" s="313"/>
      <c r="AI56" s="314"/>
      <c r="AJ56" s="312">
        <f>COUNTIFS($B$11:$B$30,AG$53,$C$11:$C$30,"D",$E$11:$E$30,"*")</f>
        <v>0</v>
      </c>
      <c r="AK56" s="314"/>
      <c r="AL56" s="101">
        <f>COUNTIFS($B$11:$B$30,AL$53,$C$11:$C$30,"C",$E$11:$E$30,"*")</f>
        <v>0</v>
      </c>
      <c r="AM56" s="101">
        <f>COUNTIFS($B$11:$B$30,AL$53,$C$11:$C$30,"D",$E$11:$E$30,"*")</f>
        <v>0</v>
      </c>
      <c r="AN56" s="62"/>
    </row>
    <row r="57" spans="1:40" ht="24.9" customHeight="1" x14ac:dyDescent="0.45">
      <c r="A57" s="62"/>
      <c r="B57" s="82" t="s">
        <v>201</v>
      </c>
      <c r="C57" s="309">
        <f>IF($AK$3="４週",SUMIFS($AK$11:$AK$30,$B$11:$B$30,C53)/4/$AH$5,IF($AK$3="歴月",SUMIFS($AK$11:$AK$30,$B$11:$B$30,C53)/$AL$5,"記載する期間を選択してください"))</f>
        <v>0</v>
      </c>
      <c r="D57" s="317"/>
      <c r="E57" s="309">
        <f>IF($AK$3="４週",SUMIFS($AK$11:$AK$30,$B$11:$B$30,E53)/4/$AH$5,IF($AK$3="歴月",SUMIFS($AK$11:$AK$30,$B$11:$B$30,E53)/$AL$5,"記載する期間を選択してください"))</f>
        <v>0</v>
      </c>
      <c r="F57" s="310"/>
      <c r="G57" s="310"/>
      <c r="H57" s="317"/>
      <c r="I57" s="309">
        <f>IF($AK$3="４週",SUMIFS($AK$11:$AK$30,$B$11:$B$30,I53)/4/$AH$5,IF($AK$3="歴月",SUMIFS($AK$11:$AK$30,$B$11:$B$30,I53)/$AL$5,"記載する期間を選択してください"))</f>
        <v>0</v>
      </c>
      <c r="J57" s="310"/>
      <c r="K57" s="310"/>
      <c r="L57" s="310"/>
      <c r="M57" s="310"/>
      <c r="N57" s="317"/>
      <c r="O57" s="309">
        <f>IF($AK$3="４週",SUMIFS($AK$11:$AK$30,$B$11:$B$30,O53)/4/$AH$5,IF($AK$3="歴月",SUMIFS($AK$11:$AK$30,$B$11:$B$30,O53)/$AL$5,"記載する期間を選択してください"))</f>
        <v>0</v>
      </c>
      <c r="P57" s="310"/>
      <c r="Q57" s="310"/>
      <c r="R57" s="310"/>
      <c r="S57" s="310"/>
      <c r="T57" s="317"/>
      <c r="U57" s="309">
        <f>IF($AK$3="４週",SUMIFS($AK$11:$AK$30,$B$11:$B$30,U53)/4/$AH$5,IF($AK$3="歴月",SUMIFS($AK$11:$AK$30,$B$11:$B$30,U53)/$AL$5,"記載する期間を選択してください"))</f>
        <v>0</v>
      </c>
      <c r="V57" s="310"/>
      <c r="W57" s="310"/>
      <c r="X57" s="310"/>
      <c r="Y57" s="310"/>
      <c r="Z57" s="317"/>
      <c r="AA57" s="309">
        <f>IF($AK$3="４週",SUMIFS($AK$11:$AK$30,$B$11:$B$30,AA53)/4/$AH$5,IF($AK$3="歴月",SUMIFS($AK$11:$AK$30,$B$11:$B$30,AA53)/$AL$5,"記載する期間を選択してください"))</f>
        <v>0</v>
      </c>
      <c r="AB57" s="310"/>
      <c r="AC57" s="310"/>
      <c r="AD57" s="310"/>
      <c r="AE57" s="310"/>
      <c r="AF57" s="317"/>
      <c r="AG57" s="309">
        <f>IF($AK$3="４週",SUMIFS($AK$11:$AK$30,$B$11:$B$30,AG53)/4/$AH$5,IF($AK$3="歴月",SUMIFS($AK$11:$AK$30,$B$11:$B$30,AG53)/$AL$5,"記載する期間を選択してください"))</f>
        <v>0</v>
      </c>
      <c r="AH57" s="310"/>
      <c r="AI57" s="310"/>
      <c r="AJ57" s="310"/>
      <c r="AK57" s="317"/>
      <c r="AL57" s="309">
        <f>IF($AK$3="４週",SUMIFS($AK$11:$AK$30,$B$11:$B$30,AL53)/4/$AH$5,IF($AK$3="歴月",SUMIFS($AK$11:$AK$30,$B$11:$B$30,AL53)/$AL$5,"記載する期間を選択してください"))</f>
        <v>0</v>
      </c>
      <c r="AM57" s="317"/>
      <c r="AN57" s="62"/>
    </row>
    <row r="58" spans="1:40" ht="5.0999999999999996" customHeight="1" x14ac:dyDescent="0.45">
      <c r="A58" s="62"/>
      <c r="B58" s="59"/>
      <c r="C58" s="78">
        <v>2</v>
      </c>
      <c r="D58" s="78"/>
      <c r="E58" s="78">
        <v>3</v>
      </c>
      <c r="F58" s="78"/>
      <c r="G58" s="78"/>
      <c r="H58" s="78"/>
      <c r="I58" s="78">
        <v>4</v>
      </c>
      <c r="J58" s="78"/>
      <c r="K58" s="78"/>
      <c r="L58" s="78"/>
      <c r="M58" s="78"/>
      <c r="N58" s="78"/>
      <c r="O58" s="78">
        <v>5</v>
      </c>
      <c r="P58" s="78"/>
      <c r="Q58" s="78"/>
      <c r="R58" s="78"/>
      <c r="S58" s="78"/>
      <c r="T58" s="78"/>
      <c r="U58" s="78">
        <v>6</v>
      </c>
      <c r="V58" s="78"/>
      <c r="W58" s="78"/>
      <c r="X58" s="78"/>
      <c r="Y58" s="78"/>
      <c r="Z58" s="78"/>
      <c r="AA58" s="78">
        <v>7</v>
      </c>
      <c r="AB58" s="78"/>
      <c r="AC58" s="78"/>
      <c r="AD58" s="78"/>
      <c r="AE58" s="78"/>
      <c r="AF58" s="78"/>
      <c r="AG58" s="78">
        <v>8</v>
      </c>
      <c r="AH58" s="78"/>
      <c r="AI58" s="78"/>
      <c r="AJ58" s="78"/>
      <c r="AK58" s="78"/>
      <c r="AL58" s="78">
        <v>9</v>
      </c>
      <c r="AM58" s="100"/>
      <c r="AN58" s="62"/>
    </row>
    <row r="59" spans="1:40" ht="15" customHeight="1" x14ac:dyDescent="0.45">
      <c r="A59" s="60" t="s">
        <v>166</v>
      </c>
      <c r="B59" s="91"/>
      <c r="C59" s="92"/>
      <c r="D59" s="92"/>
      <c r="E59" s="92"/>
      <c r="F59" s="93"/>
      <c r="G59" s="92"/>
      <c r="H59" s="78"/>
      <c r="I59" s="78"/>
      <c r="J59" s="78"/>
      <c r="K59" s="78"/>
      <c r="L59" s="78"/>
      <c r="M59" s="78"/>
      <c r="N59" s="78"/>
      <c r="O59" s="78"/>
      <c r="P59" s="78"/>
      <c r="Q59" s="78"/>
      <c r="R59" s="78">
        <v>6</v>
      </c>
      <c r="S59" s="78"/>
      <c r="T59" s="78"/>
      <c r="U59" s="78"/>
      <c r="V59" s="78"/>
      <c r="W59" s="78"/>
      <c r="X59" s="78">
        <v>7</v>
      </c>
      <c r="Y59" s="78"/>
      <c r="Z59" s="78"/>
      <c r="AA59" s="78"/>
      <c r="AB59" s="78"/>
      <c r="AC59" s="78"/>
      <c r="AD59" s="78">
        <v>8</v>
      </c>
      <c r="AE59" s="78"/>
      <c r="AF59" s="78"/>
      <c r="AG59" s="79"/>
      <c r="AH59" s="79"/>
      <c r="AI59" s="79"/>
      <c r="AJ59" s="79">
        <v>9</v>
      </c>
      <c r="AK59" s="77"/>
      <c r="AL59" s="77"/>
      <c r="AM59" s="62"/>
    </row>
    <row r="60" spans="1:40" s="60" customFormat="1" ht="15" customHeight="1" x14ac:dyDescent="0.45">
      <c r="A60" s="60" t="s">
        <v>167</v>
      </c>
      <c r="B60" s="86"/>
      <c r="C60" s="86"/>
      <c r="D60" s="86"/>
      <c r="E60" s="86"/>
      <c r="F60" s="86"/>
      <c r="G60" s="86"/>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row>
    <row r="61" spans="1:40" s="60" customFormat="1" ht="15" customHeight="1" x14ac:dyDescent="0.45">
      <c r="A61" s="60" t="s">
        <v>217</v>
      </c>
      <c r="B61" s="86"/>
      <c r="C61" s="86"/>
      <c r="D61" s="86"/>
      <c r="E61" s="86"/>
      <c r="F61" s="86"/>
      <c r="G61" s="86"/>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row>
    <row r="62" spans="1:40" s="60" customFormat="1" ht="15" customHeight="1" x14ac:dyDescent="0.45">
      <c r="A62" s="60" t="s">
        <v>168</v>
      </c>
      <c r="B62" s="86"/>
      <c r="C62" s="86"/>
      <c r="D62" s="86"/>
      <c r="E62" s="86"/>
      <c r="F62" s="86"/>
      <c r="G62" s="86"/>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row>
    <row r="63" spans="1:40" s="60" customFormat="1" ht="15" customHeight="1" x14ac:dyDescent="0.45">
      <c r="A63" s="60" t="s">
        <v>169</v>
      </c>
      <c r="B63" s="86"/>
      <c r="C63" s="86"/>
      <c r="D63" s="86"/>
      <c r="E63" s="86"/>
      <c r="F63" s="86"/>
      <c r="G63" s="86"/>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row>
    <row r="64" spans="1:40" ht="15" customHeight="1" x14ac:dyDescent="0.45">
      <c r="A64" s="60" t="s">
        <v>170</v>
      </c>
      <c r="B64" s="94"/>
      <c r="C64" s="60"/>
      <c r="D64" s="60"/>
      <c r="E64" s="60"/>
      <c r="F64" s="60"/>
      <c r="G64" s="60"/>
    </row>
    <row r="65" spans="1:7" ht="15" customHeight="1" x14ac:dyDescent="0.45">
      <c r="A65" s="60" t="s">
        <v>171</v>
      </c>
      <c r="B65" s="94"/>
      <c r="C65" s="60"/>
      <c r="D65" s="60"/>
      <c r="E65" s="60"/>
      <c r="F65" s="60"/>
      <c r="G65" s="60"/>
    </row>
    <row r="66" spans="1:7" ht="15" customHeight="1" x14ac:dyDescent="0.45">
      <c r="A66" s="60"/>
      <c r="B66" s="75" t="s">
        <v>172</v>
      </c>
      <c r="C66" s="267" t="s">
        <v>173</v>
      </c>
      <c r="D66" s="267"/>
      <c r="E66" s="267"/>
      <c r="F66" s="60"/>
      <c r="G66" s="60"/>
    </row>
    <row r="67" spans="1:7" ht="15" customHeight="1" x14ac:dyDescent="0.45">
      <c r="A67" s="60"/>
      <c r="B67" s="97" t="s">
        <v>190</v>
      </c>
      <c r="C67" s="280" t="s">
        <v>174</v>
      </c>
      <c r="D67" s="280"/>
      <c r="E67" s="280"/>
      <c r="F67" s="60"/>
      <c r="G67" s="60"/>
    </row>
    <row r="68" spans="1:7" ht="15" customHeight="1" x14ac:dyDescent="0.45">
      <c r="A68" s="60"/>
      <c r="B68" s="97" t="s">
        <v>191</v>
      </c>
      <c r="C68" s="280" t="s">
        <v>175</v>
      </c>
      <c r="D68" s="280"/>
      <c r="E68" s="280"/>
      <c r="F68" s="60"/>
      <c r="G68" s="60"/>
    </row>
    <row r="69" spans="1:7" ht="15" customHeight="1" x14ac:dyDescent="0.45">
      <c r="A69" s="60"/>
      <c r="B69" s="97" t="s">
        <v>192</v>
      </c>
      <c r="C69" s="280" t="s">
        <v>176</v>
      </c>
      <c r="D69" s="280"/>
      <c r="E69" s="280"/>
      <c r="F69" s="60"/>
      <c r="G69" s="60"/>
    </row>
    <row r="70" spans="1:7" ht="15" customHeight="1" x14ac:dyDescent="0.45">
      <c r="A70" s="60"/>
      <c r="B70" s="97" t="s">
        <v>193</v>
      </c>
      <c r="C70" s="280" t="s">
        <v>177</v>
      </c>
      <c r="D70" s="280"/>
      <c r="E70" s="280"/>
      <c r="F70" s="60"/>
      <c r="G70" s="60"/>
    </row>
    <row r="71" spans="1:7" ht="15" customHeight="1" x14ac:dyDescent="0.45">
      <c r="A71" s="60"/>
      <c r="B71" s="60" t="s">
        <v>178</v>
      </c>
      <c r="C71" s="60"/>
      <c r="D71" s="60"/>
      <c r="E71" s="60"/>
      <c r="F71" s="60"/>
      <c r="G71" s="60"/>
    </row>
    <row r="72" spans="1:7" ht="15" customHeight="1" x14ac:dyDescent="0.45">
      <c r="A72" s="60"/>
      <c r="B72" s="60" t="s">
        <v>195</v>
      </c>
      <c r="C72" s="60"/>
      <c r="D72" s="60"/>
      <c r="E72" s="60"/>
      <c r="F72" s="60"/>
      <c r="G72" s="60"/>
    </row>
    <row r="73" spans="1:7" ht="15" customHeight="1" x14ac:dyDescent="0.45">
      <c r="A73" s="60"/>
      <c r="B73" s="60" t="s">
        <v>179</v>
      </c>
      <c r="C73" s="60"/>
      <c r="D73" s="60"/>
      <c r="E73" s="60"/>
      <c r="F73" s="60"/>
      <c r="G73" s="60"/>
    </row>
    <row r="74" spans="1:7" ht="15" customHeight="1" x14ac:dyDescent="0.45">
      <c r="A74" s="60" t="s">
        <v>180</v>
      </c>
      <c r="B74" s="94"/>
      <c r="C74" s="60"/>
      <c r="D74" s="60"/>
      <c r="E74" s="60"/>
      <c r="F74" s="60"/>
      <c r="G74" s="60"/>
    </row>
    <row r="75" spans="1:7" ht="15" customHeight="1" x14ac:dyDescent="0.45">
      <c r="A75" s="60" t="s">
        <v>181</v>
      </c>
      <c r="B75" s="94"/>
      <c r="C75" s="60"/>
      <c r="D75" s="60"/>
      <c r="E75" s="60"/>
      <c r="F75" s="60"/>
      <c r="G75" s="60"/>
    </row>
    <row r="76" spans="1:7" ht="15" customHeight="1" x14ac:dyDescent="0.45">
      <c r="A76" s="60" t="s">
        <v>196</v>
      </c>
      <c r="B76" s="94"/>
      <c r="C76" s="60"/>
      <c r="D76" s="60"/>
      <c r="E76" s="60"/>
      <c r="F76" s="60"/>
      <c r="G76" s="60"/>
    </row>
    <row r="77" spans="1:7" ht="15" customHeight="1" x14ac:dyDescent="0.45">
      <c r="A77" s="60" t="s">
        <v>182</v>
      </c>
      <c r="B77" s="94"/>
      <c r="C77" s="60"/>
      <c r="D77" s="60"/>
      <c r="E77" s="60"/>
      <c r="F77" s="60"/>
      <c r="G77" s="60"/>
    </row>
    <row r="78" spans="1:7" ht="15" customHeight="1" x14ac:dyDescent="0.45">
      <c r="A78" s="60" t="s">
        <v>316</v>
      </c>
      <c r="B78" s="94"/>
      <c r="C78" s="60"/>
      <c r="D78" s="60"/>
      <c r="E78" s="60"/>
      <c r="F78" s="60"/>
      <c r="G78" s="60"/>
    </row>
    <row r="79" spans="1:7" ht="15" customHeight="1" x14ac:dyDescent="0.45">
      <c r="A79" s="60" t="s">
        <v>183</v>
      </c>
      <c r="B79" s="94"/>
      <c r="C79" s="60"/>
      <c r="D79" s="60"/>
      <c r="E79" s="60"/>
      <c r="F79" s="60"/>
      <c r="G79" s="60"/>
    </row>
    <row r="80" spans="1:7" ht="15" customHeight="1" x14ac:dyDescent="0.45">
      <c r="A80" s="60" t="s">
        <v>184</v>
      </c>
      <c r="B80" s="94"/>
      <c r="C80" s="60"/>
      <c r="D80" s="60"/>
      <c r="E80" s="60"/>
      <c r="F80" s="60"/>
      <c r="G80" s="60"/>
    </row>
    <row r="81" spans="1:7" ht="15" customHeight="1" x14ac:dyDescent="0.45">
      <c r="A81" s="60" t="s">
        <v>185</v>
      </c>
      <c r="B81" s="94"/>
      <c r="C81" s="60"/>
      <c r="D81" s="60"/>
      <c r="E81" s="60"/>
      <c r="F81" s="60"/>
      <c r="G81" s="60"/>
    </row>
    <row r="82" spans="1:7" ht="15" customHeight="1" x14ac:dyDescent="0.45">
      <c r="A82" s="60" t="s">
        <v>186</v>
      </c>
      <c r="B82" s="94"/>
      <c r="C82" s="60"/>
      <c r="D82" s="60"/>
      <c r="E82" s="60"/>
      <c r="F82" s="60"/>
      <c r="G82" s="60"/>
    </row>
    <row r="83" spans="1:7" ht="15" customHeight="1" x14ac:dyDescent="0.45">
      <c r="A83" s="60" t="s">
        <v>187</v>
      </c>
      <c r="B83" s="94"/>
      <c r="C83" s="60"/>
      <c r="D83" s="60"/>
      <c r="E83" s="60"/>
      <c r="F83" s="60"/>
      <c r="G83" s="60"/>
    </row>
    <row r="84" spans="1:7" ht="15" customHeight="1" x14ac:dyDescent="0.45">
      <c r="A84" s="60" t="s">
        <v>188</v>
      </c>
      <c r="B84" s="94"/>
      <c r="C84" s="60"/>
      <c r="D84" s="60"/>
      <c r="E84" s="60"/>
      <c r="F84" s="60"/>
      <c r="G84" s="60"/>
    </row>
    <row r="85" spans="1:7" ht="15" customHeight="1" x14ac:dyDescent="0.45">
      <c r="A85" s="60" t="s">
        <v>189</v>
      </c>
      <c r="B85" s="94"/>
      <c r="C85" s="60"/>
      <c r="D85" s="60"/>
      <c r="E85" s="60"/>
      <c r="F85" s="60"/>
      <c r="G85" s="60"/>
    </row>
    <row r="86" spans="1:7" ht="15" customHeight="1" x14ac:dyDescent="0.45">
      <c r="A86" s="60" t="s">
        <v>194</v>
      </c>
      <c r="B86" s="94"/>
      <c r="C86" s="60"/>
      <c r="D86" s="60"/>
      <c r="E86" s="60"/>
      <c r="F86" s="60"/>
      <c r="G86" s="60"/>
    </row>
  </sheetData>
  <mergeCells count="227">
    <mergeCell ref="AD45:AF45"/>
    <mergeCell ref="AG44:AI44"/>
    <mergeCell ref="AG45:AI45"/>
    <mergeCell ref="AJ44:AK44"/>
    <mergeCell ref="AJ45:AK45"/>
    <mergeCell ref="B45:C45"/>
    <mergeCell ref="AM26:AN26"/>
    <mergeCell ref="AM27:AN27"/>
    <mergeCell ref="AK1:AN1"/>
    <mergeCell ref="M2:P2"/>
    <mergeCell ref="Q2:R2"/>
    <mergeCell ref="S2:T2"/>
    <mergeCell ref="U2:V2"/>
    <mergeCell ref="AK2:AN2"/>
    <mergeCell ref="AK3:AN3"/>
    <mergeCell ref="AK4:AN4"/>
    <mergeCell ref="AH5:AJ5"/>
    <mergeCell ref="AM22:AN22"/>
    <mergeCell ref="AM23:AN23"/>
    <mergeCell ref="AM24:AN24"/>
    <mergeCell ref="AM25:AN25"/>
    <mergeCell ref="AM15:AN15"/>
    <mergeCell ref="AM16:AN16"/>
    <mergeCell ref="AM17:AN17"/>
    <mergeCell ref="AM18:AN18"/>
    <mergeCell ref="AM19:AN19"/>
    <mergeCell ref="AM20:AN20"/>
    <mergeCell ref="AM21:AN21"/>
    <mergeCell ref="A7:A10"/>
    <mergeCell ref="B7:B10"/>
    <mergeCell ref="C7:C10"/>
    <mergeCell ref="D7:D10"/>
    <mergeCell ref="E7:E10"/>
    <mergeCell ref="F7:AJ7"/>
    <mergeCell ref="AK7:AK10"/>
    <mergeCell ref="AM13:AN13"/>
    <mergeCell ref="AM14:AN14"/>
    <mergeCell ref="AL7:AL10"/>
    <mergeCell ref="AM7:AN10"/>
    <mergeCell ref="F8:L8"/>
    <mergeCell ref="M8:S8"/>
    <mergeCell ref="T8:Z8"/>
    <mergeCell ref="AA8:AG8"/>
    <mergeCell ref="AH8:AJ8"/>
    <mergeCell ref="AM11:AN11"/>
    <mergeCell ref="AM12:AN12"/>
    <mergeCell ref="A31:E31"/>
    <mergeCell ref="AM31:AN32"/>
    <mergeCell ref="A32:E32"/>
    <mergeCell ref="A37:C37"/>
    <mergeCell ref="F37:H37"/>
    <mergeCell ref="I37:K37"/>
    <mergeCell ref="L37:N37"/>
    <mergeCell ref="O37:Q37"/>
    <mergeCell ref="AM28:AN28"/>
    <mergeCell ref="AJ37:AK37"/>
    <mergeCell ref="R37:T37"/>
    <mergeCell ref="U37:W37"/>
    <mergeCell ref="X37:Z37"/>
    <mergeCell ref="AA37:AC37"/>
    <mergeCell ref="AD37:AF37"/>
    <mergeCell ref="AG37:AI37"/>
    <mergeCell ref="AM29:AN29"/>
    <mergeCell ref="AM30:AN30"/>
    <mergeCell ref="U38:W38"/>
    <mergeCell ref="X38:Z38"/>
    <mergeCell ref="AA38:AC38"/>
    <mergeCell ref="O46:Q46"/>
    <mergeCell ref="R46:T46"/>
    <mergeCell ref="I39:K39"/>
    <mergeCell ref="L39:N39"/>
    <mergeCell ref="A38:C38"/>
    <mergeCell ref="F38:H38"/>
    <mergeCell ref="I38:K38"/>
    <mergeCell ref="L38:N38"/>
    <mergeCell ref="O38:Q38"/>
    <mergeCell ref="R38:T38"/>
    <mergeCell ref="A43:C43"/>
    <mergeCell ref="F41:H41"/>
    <mergeCell ref="I41:K41"/>
    <mergeCell ref="L41:N41"/>
    <mergeCell ref="O41:Q41"/>
    <mergeCell ref="O43:Q43"/>
    <mergeCell ref="R43:T43"/>
    <mergeCell ref="U43:W43"/>
    <mergeCell ref="X43:Z43"/>
    <mergeCell ref="R41:T41"/>
    <mergeCell ref="U41:W41"/>
    <mergeCell ref="C69:E69"/>
    <mergeCell ref="C70:E70"/>
    <mergeCell ref="F39:H39"/>
    <mergeCell ref="X56:Z56"/>
    <mergeCell ref="AA56:AC56"/>
    <mergeCell ref="AD56:AF56"/>
    <mergeCell ref="AA55:AC55"/>
    <mergeCell ref="AD55:AF55"/>
    <mergeCell ref="AD54:AF54"/>
    <mergeCell ref="F54:H54"/>
    <mergeCell ref="O39:Q39"/>
    <mergeCell ref="R39:T39"/>
    <mergeCell ref="U39:W39"/>
    <mergeCell ref="X39:Z39"/>
    <mergeCell ref="O42:Q42"/>
    <mergeCell ref="R42:T42"/>
    <mergeCell ref="U42:W42"/>
    <mergeCell ref="U40:W40"/>
    <mergeCell ref="X40:Z40"/>
    <mergeCell ref="C67:E67"/>
    <mergeCell ref="C68:E68"/>
    <mergeCell ref="F55:H55"/>
    <mergeCell ref="I55:K55"/>
    <mergeCell ref="L55:N55"/>
    <mergeCell ref="C57:D57"/>
    <mergeCell ref="E57:H57"/>
    <mergeCell ref="I57:N57"/>
    <mergeCell ref="O57:T57"/>
    <mergeCell ref="C53:D53"/>
    <mergeCell ref="C66:E66"/>
    <mergeCell ref="E53:H53"/>
    <mergeCell ref="I53:N53"/>
    <mergeCell ref="O53:T53"/>
    <mergeCell ref="O55:Q55"/>
    <mergeCell ref="R55:T55"/>
    <mergeCell ref="F56:H56"/>
    <mergeCell ref="I56:K56"/>
    <mergeCell ref="L56:N56"/>
    <mergeCell ref="O56:Q56"/>
    <mergeCell ref="R56:T56"/>
    <mergeCell ref="I54:K54"/>
    <mergeCell ref="L54:N54"/>
    <mergeCell ref="O54:Q54"/>
    <mergeCell ref="R54:T54"/>
    <mergeCell ref="A51:B51"/>
    <mergeCell ref="C51:D51"/>
    <mergeCell ref="E51:H51"/>
    <mergeCell ref="A50:B50"/>
    <mergeCell ref="C50:D50"/>
    <mergeCell ref="A39:C39"/>
    <mergeCell ref="A40:C40"/>
    <mergeCell ref="A41:C41"/>
    <mergeCell ref="A42:C42"/>
    <mergeCell ref="A46:C46"/>
    <mergeCell ref="F46:H46"/>
    <mergeCell ref="E50:H50"/>
    <mergeCell ref="F44:H44"/>
    <mergeCell ref="F45:H45"/>
    <mergeCell ref="X41:Z41"/>
    <mergeCell ref="F40:H40"/>
    <mergeCell ref="I40:K40"/>
    <mergeCell ref="L40:N40"/>
    <mergeCell ref="O40:Q40"/>
    <mergeCell ref="R40:T40"/>
    <mergeCell ref="F43:H43"/>
    <mergeCell ref="I43:K43"/>
    <mergeCell ref="L43:N43"/>
    <mergeCell ref="F42:H42"/>
    <mergeCell ref="I42:K42"/>
    <mergeCell ref="L42:N42"/>
    <mergeCell ref="I46:K46"/>
    <mergeCell ref="L46:N46"/>
    <mergeCell ref="AA43:AC43"/>
    <mergeCell ref="AD43:AF43"/>
    <mergeCell ref="AG43:AI43"/>
    <mergeCell ref="AA42:AC42"/>
    <mergeCell ref="AD42:AF42"/>
    <mergeCell ref="AG42:AI42"/>
    <mergeCell ref="U53:Z53"/>
    <mergeCell ref="I44:K44"/>
    <mergeCell ref="I45:K45"/>
    <mergeCell ref="L44:N44"/>
    <mergeCell ref="L45:N45"/>
    <mergeCell ref="O44:Q44"/>
    <mergeCell ref="O45:Q45"/>
    <mergeCell ref="R44:T44"/>
    <mergeCell ref="R45:T45"/>
    <mergeCell ref="U44:W44"/>
    <mergeCell ref="U45:W45"/>
    <mergeCell ref="X44:Z44"/>
    <mergeCell ref="X45:Z45"/>
    <mergeCell ref="AA44:AC44"/>
    <mergeCell ref="AA45:AC45"/>
    <mergeCell ref="AD44:AF44"/>
    <mergeCell ref="U54:W54"/>
    <mergeCell ref="X54:Z54"/>
    <mergeCell ref="U55:W55"/>
    <mergeCell ref="AJ46:AK46"/>
    <mergeCell ref="AD38:AF38"/>
    <mergeCell ref="AA57:AF57"/>
    <mergeCell ref="AG57:AK57"/>
    <mergeCell ref="X55:Z55"/>
    <mergeCell ref="X42:Z42"/>
    <mergeCell ref="AD40:AF40"/>
    <mergeCell ref="AG40:AI40"/>
    <mergeCell ref="AA39:AC39"/>
    <mergeCell ref="AD39:AF39"/>
    <mergeCell ref="U57:Z57"/>
    <mergeCell ref="U56:W56"/>
    <mergeCell ref="U46:W46"/>
    <mergeCell ref="X46:Z46"/>
    <mergeCell ref="AA46:AC46"/>
    <mergeCell ref="AD46:AF46"/>
    <mergeCell ref="AA54:AC54"/>
    <mergeCell ref="AA53:AF53"/>
    <mergeCell ref="AA40:AC40"/>
    <mergeCell ref="AA41:AC41"/>
    <mergeCell ref="AD41:AF41"/>
    <mergeCell ref="AG54:AI54"/>
    <mergeCell ref="AG55:AI55"/>
    <mergeCell ref="AL57:AM57"/>
    <mergeCell ref="AJ39:AK39"/>
    <mergeCell ref="AJ40:AK40"/>
    <mergeCell ref="AJ41:AK41"/>
    <mergeCell ref="AJ42:AK42"/>
    <mergeCell ref="AJ43:AK43"/>
    <mergeCell ref="AG56:AI56"/>
    <mergeCell ref="AJ56:AK56"/>
    <mergeCell ref="AM38:AM46"/>
    <mergeCell ref="AG39:AI39"/>
    <mergeCell ref="AL53:AM53"/>
    <mergeCell ref="AG38:AI38"/>
    <mergeCell ref="AG46:AI46"/>
    <mergeCell ref="AG41:AI41"/>
    <mergeCell ref="AJ55:AK55"/>
    <mergeCell ref="AJ54:AK54"/>
    <mergeCell ref="AG53:AK53"/>
    <mergeCell ref="AJ38:AK38"/>
    <mergeCell ref="AL38:AL46"/>
  </mergeCells>
  <phoneticPr fontId="3"/>
  <dataValidations count="25">
    <dataValidation type="list" allowBlank="1" showInputMessage="1" showErrorMessage="1" sqref="C11:C30" xr:uid="{00000000-0002-0000-0700-000000000000}">
      <formula1>"A,B,C,D"</formula1>
    </dataValidation>
    <dataValidation type="list" allowBlank="1" showInputMessage="1" showErrorMessage="1" sqref="B11" xr:uid="{00000000-0002-0000-0700-000001000000}">
      <formula1>INDIRECT(AK1)</formula1>
    </dataValidation>
    <dataValidation operator="greaterThanOrEqual" allowBlank="1" showInputMessage="1" showErrorMessage="1" sqref="I47:I49 AL38:AM45 L47:L49 AJ38:AJ46" xr:uid="{00000000-0002-0000-0700-000002000000}"/>
    <dataValidation type="whole" operator="greaterThanOrEqual" allowBlank="1" showInputMessage="1" showErrorMessage="1" sqref="D38:F46 I38:I46 AD38:AD46 AA38:AA46 X38:X46 U38:U46 R38:R46 O38:O46 L38:L46 AG38:AG46" xr:uid="{00000000-0002-0000-0700-000003000000}">
      <formula1>0</formula1>
    </dataValidation>
    <dataValidation type="list" allowBlank="1" showInputMessage="1" showErrorMessage="1" sqref="AK4:AN4" xr:uid="{00000000-0002-0000-0700-000004000000}">
      <formula1>"予定,実績"</formula1>
    </dataValidation>
    <dataValidation type="list" allowBlank="1" showInputMessage="1" showErrorMessage="1" sqref="AK3:AN3" xr:uid="{00000000-0002-0000-0700-000005000000}">
      <formula1>"４週,歴月"</formula1>
    </dataValidation>
    <dataValidation type="list" allowBlank="1" showInputMessage="1" showErrorMessage="1" sqref="B12" xr:uid="{00000000-0002-0000-0700-000006000000}">
      <formula1>INDIRECT(AK1)</formula1>
    </dataValidation>
    <dataValidation type="list" allowBlank="1" showInputMessage="1" showErrorMessage="1" sqref="B13" xr:uid="{00000000-0002-0000-0700-000007000000}">
      <formula1>INDIRECT(AK1)</formula1>
    </dataValidation>
    <dataValidation type="list" allowBlank="1" showInputMessage="1" showErrorMessage="1" sqref="B14" xr:uid="{00000000-0002-0000-0700-000008000000}">
      <formula1>INDIRECT(AK1)</formula1>
    </dataValidation>
    <dataValidation type="list" allowBlank="1" showInputMessage="1" showErrorMessage="1" sqref="B15" xr:uid="{00000000-0002-0000-0700-000009000000}">
      <formula1>INDIRECT(AK1)</formula1>
    </dataValidation>
    <dataValidation type="list" allowBlank="1" showInputMessage="1" showErrorMessage="1" sqref="B16" xr:uid="{00000000-0002-0000-0700-00000A000000}">
      <formula1>INDIRECT(AK1)</formula1>
    </dataValidation>
    <dataValidation type="list" allowBlank="1" showInputMessage="1" showErrorMessage="1" sqref="B17" xr:uid="{00000000-0002-0000-0700-00000B000000}">
      <formula1>INDIRECT(AK1)</formula1>
    </dataValidation>
    <dataValidation type="list" allowBlank="1" showInputMessage="1" showErrorMessage="1" sqref="B18" xr:uid="{00000000-0002-0000-0700-00000C000000}">
      <formula1>INDIRECT(AK1)</formula1>
    </dataValidation>
    <dataValidation type="list" allowBlank="1" showInputMessage="1" showErrorMessage="1" sqref="B19" xr:uid="{00000000-0002-0000-0700-00000D000000}">
      <formula1>INDIRECT(AK1)</formula1>
    </dataValidation>
    <dataValidation type="list" allowBlank="1" showInputMessage="1" showErrorMessage="1" sqref="B20" xr:uid="{00000000-0002-0000-0700-00000E000000}">
      <formula1>INDIRECT(AK1)</formula1>
    </dataValidation>
    <dataValidation type="list" allowBlank="1" showInputMessage="1" showErrorMessage="1" sqref="B21" xr:uid="{00000000-0002-0000-0700-00000F000000}">
      <formula1>INDIRECT(AK1)</formula1>
    </dataValidation>
    <dataValidation type="list" allowBlank="1" showInputMessage="1" showErrorMessage="1" sqref="B22" xr:uid="{00000000-0002-0000-0700-000010000000}">
      <formula1>INDIRECT(AK1)</formula1>
    </dataValidation>
    <dataValidation type="list" allowBlank="1" showInputMessage="1" showErrorMessage="1" sqref="B23" xr:uid="{00000000-0002-0000-0700-000011000000}">
      <formula1>INDIRECT(AK1)</formula1>
    </dataValidation>
    <dataValidation type="list" allowBlank="1" showInputMessage="1" showErrorMessage="1" sqref="B24" xr:uid="{00000000-0002-0000-0700-000012000000}">
      <formula1>INDIRECT(AK1)</formula1>
    </dataValidation>
    <dataValidation type="list" allowBlank="1" showInputMessage="1" showErrorMessage="1" sqref="B25" xr:uid="{00000000-0002-0000-0700-000013000000}">
      <formula1>INDIRECT(AK1)</formula1>
    </dataValidation>
    <dataValidation type="list" allowBlank="1" showInputMessage="1" showErrorMessage="1" sqref="B26" xr:uid="{00000000-0002-0000-0700-000014000000}">
      <formula1>INDIRECT(AK1)</formula1>
    </dataValidation>
    <dataValidation type="list" allowBlank="1" showInputMessage="1" showErrorMessage="1" sqref="B27" xr:uid="{00000000-0002-0000-0700-000015000000}">
      <formula1>INDIRECT(AK1)</formula1>
    </dataValidation>
    <dataValidation type="list" allowBlank="1" showInputMessage="1" showErrorMessage="1" sqref="B28" xr:uid="{00000000-0002-0000-0700-000016000000}">
      <formula1>INDIRECT(AK1)</formula1>
    </dataValidation>
    <dataValidation type="list" allowBlank="1" showInputMessage="1" showErrorMessage="1" sqref="B29" xr:uid="{00000000-0002-0000-0700-000017000000}">
      <formula1>INDIRECT(AK1)</formula1>
    </dataValidation>
    <dataValidation type="list" allowBlank="1" showInputMessage="1" showErrorMessage="1" sqref="B30" xr:uid="{00000000-0002-0000-0700-000018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r:id="rId1"/>
  <headerFooter alignWithMargins="0">
    <oddHeader>&amp;L&amp;"ＭＳ ゴシック,標準"&amp;10（参考様式）</oddHeader>
  </headerFooter>
  <rowBreaks count="2" manualBreakCount="2">
    <brk id="35" max="39" man="1"/>
    <brk id="73" max="3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dimension ref="A1:AQ79"/>
  <sheetViews>
    <sheetView showGridLines="0" view="pageBreakPreview" zoomScaleNormal="100" zoomScaleSheetLayoutView="100" workbookViewId="0">
      <selection activeCell="AM12" sqref="AM12:AN12"/>
    </sheetView>
  </sheetViews>
  <sheetFormatPr defaultColWidth="8.19921875" defaultRowHeight="21" customHeight="1" x14ac:dyDescent="0.45"/>
  <cols>
    <col min="1" max="1" width="2.59765625" style="59" customWidth="1"/>
    <col min="2" max="2" width="14.0976562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x14ac:dyDescent="0.45">
      <c r="A1" s="95" t="s">
        <v>97</v>
      </c>
      <c r="C1" s="80"/>
      <c r="D1" s="80"/>
      <c r="E1" s="80"/>
      <c r="F1" s="80"/>
      <c r="G1" s="80"/>
      <c r="H1" s="80"/>
      <c r="I1" s="80"/>
      <c r="J1" s="80"/>
      <c r="K1" s="80"/>
      <c r="L1" s="80"/>
      <c r="M1" s="80"/>
      <c r="N1" s="80"/>
      <c r="O1" s="80"/>
      <c r="P1" s="80"/>
      <c r="Q1" s="80"/>
      <c r="R1" s="80"/>
      <c r="S1" s="80"/>
      <c r="T1" s="80"/>
      <c r="U1" s="80"/>
      <c r="V1" s="80"/>
      <c r="W1" s="80"/>
      <c r="X1" s="68"/>
      <c r="Y1" s="68"/>
      <c r="Z1" s="62"/>
      <c r="AA1" s="62"/>
      <c r="AB1" s="62"/>
      <c r="AC1" s="62"/>
      <c r="AD1" s="87"/>
      <c r="AE1" s="87"/>
      <c r="AF1" s="87"/>
      <c r="AG1" s="87"/>
      <c r="AH1" s="87"/>
      <c r="AI1" s="81" t="s">
        <v>155</v>
      </c>
      <c r="AJ1" s="81"/>
      <c r="AK1" s="262" t="s">
        <v>205</v>
      </c>
      <c r="AL1" s="262"/>
      <c r="AM1" s="262"/>
      <c r="AN1" s="262"/>
    </row>
    <row r="2" spans="1:40" ht="18" customHeight="1" x14ac:dyDescent="0.45">
      <c r="A2" s="62"/>
      <c r="B2" s="63"/>
      <c r="C2" s="63"/>
      <c r="D2" s="63"/>
      <c r="E2" s="63"/>
      <c r="F2" s="63"/>
      <c r="G2" s="63"/>
      <c r="H2" s="63"/>
      <c r="I2" s="63"/>
      <c r="J2" s="63"/>
      <c r="K2" s="63"/>
      <c r="L2" s="63"/>
      <c r="M2" s="269">
        <v>2024</v>
      </c>
      <c r="N2" s="269"/>
      <c r="O2" s="269"/>
      <c r="P2" s="269"/>
      <c r="Q2" s="268" t="s">
        <v>150</v>
      </c>
      <c r="R2" s="268"/>
      <c r="S2" s="269">
        <v>5</v>
      </c>
      <c r="T2" s="269"/>
      <c r="U2" s="268" t="s">
        <v>151</v>
      </c>
      <c r="V2" s="268"/>
      <c r="W2" s="63"/>
      <c r="X2" s="63"/>
      <c r="Y2" s="63"/>
      <c r="Z2" s="62"/>
      <c r="AA2" s="62"/>
      <c r="AC2" s="81"/>
      <c r="AD2" s="63"/>
      <c r="AE2" s="63"/>
      <c r="AF2" s="63"/>
      <c r="AG2" s="63"/>
      <c r="AH2" s="63"/>
      <c r="AI2" s="81" t="s">
        <v>156</v>
      </c>
      <c r="AJ2" s="81"/>
      <c r="AK2" s="263"/>
      <c r="AL2" s="263"/>
      <c r="AM2" s="263"/>
      <c r="AN2" s="263"/>
    </row>
    <row r="3" spans="1:40" ht="18" customHeight="1" x14ac:dyDescent="0.45">
      <c r="A3" s="85"/>
      <c r="B3" s="85"/>
      <c r="C3" s="85"/>
      <c r="D3" s="85"/>
      <c r="E3" s="85"/>
      <c r="F3" s="85"/>
      <c r="G3" s="85"/>
      <c r="H3" s="85"/>
      <c r="I3" s="85"/>
      <c r="J3" s="85"/>
      <c r="K3" s="85"/>
      <c r="L3" s="85"/>
      <c r="M3" s="85"/>
      <c r="N3" s="85"/>
      <c r="O3" s="85"/>
      <c r="P3" s="85"/>
      <c r="Q3" s="85"/>
      <c r="R3" s="85"/>
      <c r="S3" s="85"/>
      <c r="T3" s="85"/>
      <c r="U3" s="85"/>
      <c r="V3" s="85"/>
      <c r="W3" s="85"/>
      <c r="Y3" s="88"/>
      <c r="Z3" s="88"/>
      <c r="AA3" s="88"/>
      <c r="AB3" s="62"/>
      <c r="AC3" s="88"/>
      <c r="AD3" s="88"/>
      <c r="AE3" s="88"/>
      <c r="AF3" s="88"/>
      <c r="AG3" s="88"/>
      <c r="AH3" s="88"/>
      <c r="AI3" s="89" t="s">
        <v>159</v>
      </c>
      <c r="AJ3" s="81"/>
      <c r="AK3" s="264" t="s">
        <v>238</v>
      </c>
      <c r="AL3" s="264"/>
      <c r="AM3" s="264"/>
      <c r="AN3" s="264"/>
    </row>
    <row r="4" spans="1:40" ht="18" customHeight="1" x14ac:dyDescent="0.45">
      <c r="A4" s="85"/>
      <c r="B4" s="85"/>
      <c r="C4" s="85"/>
      <c r="D4" s="85"/>
      <c r="E4" s="85"/>
      <c r="F4" s="85"/>
      <c r="G4" s="85"/>
      <c r="H4" s="85"/>
      <c r="I4" s="85"/>
      <c r="J4" s="85"/>
      <c r="K4" s="85"/>
      <c r="L4" s="85"/>
      <c r="M4" s="85"/>
      <c r="N4" s="85"/>
      <c r="O4" s="85"/>
      <c r="P4" s="85"/>
      <c r="Q4" s="85"/>
      <c r="R4" s="85"/>
      <c r="S4" s="85"/>
      <c r="T4" s="85"/>
      <c r="U4" s="85"/>
      <c r="V4" s="85"/>
      <c r="W4" s="85"/>
      <c r="Y4" s="88"/>
      <c r="Z4" s="88"/>
      <c r="AA4" s="88"/>
      <c r="AB4" s="62"/>
      <c r="AC4" s="88"/>
      <c r="AD4" s="88"/>
      <c r="AE4" s="88"/>
      <c r="AF4" s="88"/>
      <c r="AG4" s="88"/>
      <c r="AH4" s="88"/>
      <c r="AI4" s="89" t="s">
        <v>160</v>
      </c>
      <c r="AJ4" s="81"/>
      <c r="AK4" s="264"/>
      <c r="AL4" s="264"/>
      <c r="AM4" s="264"/>
      <c r="AN4" s="264"/>
    </row>
    <row r="5" spans="1:40" ht="18" customHeight="1" x14ac:dyDescent="0.45">
      <c r="A5" s="85"/>
      <c r="B5" s="85"/>
      <c r="C5" s="85"/>
      <c r="D5" s="85"/>
      <c r="E5" s="85"/>
      <c r="F5" s="85"/>
      <c r="G5" s="85"/>
      <c r="H5" s="85"/>
      <c r="I5" s="85"/>
      <c r="J5" s="85"/>
      <c r="K5" s="85"/>
      <c r="L5" s="85"/>
      <c r="M5" s="85"/>
      <c r="N5" s="85"/>
      <c r="O5" s="85"/>
      <c r="P5" s="85"/>
      <c r="Q5" s="85"/>
      <c r="R5" s="85"/>
      <c r="S5" s="85"/>
      <c r="U5" s="85"/>
      <c r="V5" s="85"/>
      <c r="W5" s="85"/>
      <c r="Y5" s="88"/>
      <c r="Z5" s="88"/>
      <c r="AA5" s="88"/>
      <c r="AB5" s="62"/>
      <c r="AC5" s="88"/>
      <c r="AD5" s="88"/>
      <c r="AE5" s="88"/>
      <c r="AF5" s="88"/>
      <c r="AG5" s="89" t="s">
        <v>161</v>
      </c>
      <c r="AH5" s="301">
        <v>40</v>
      </c>
      <c r="AI5" s="301"/>
      <c r="AJ5" s="301"/>
      <c r="AK5" s="88" t="s">
        <v>157</v>
      </c>
      <c r="AL5" s="99"/>
      <c r="AM5" s="88" t="s">
        <v>158</v>
      </c>
      <c r="AN5" s="62"/>
    </row>
    <row r="6" spans="1:40" ht="9.9" customHeight="1" x14ac:dyDescent="0.45">
      <c r="A6" s="62"/>
      <c r="B6" s="67"/>
      <c r="C6" s="67"/>
      <c r="D6" s="67"/>
      <c r="E6" s="67"/>
      <c r="F6" s="67"/>
      <c r="G6" s="67"/>
      <c r="H6" s="67"/>
      <c r="I6" s="67"/>
      <c r="J6" s="67"/>
      <c r="K6" s="67"/>
      <c r="L6" s="67"/>
      <c r="M6" s="67"/>
      <c r="N6" s="67"/>
      <c r="O6" s="67"/>
      <c r="P6" s="67"/>
      <c r="Q6" s="67"/>
      <c r="R6" s="67"/>
      <c r="S6" s="67"/>
      <c r="T6" s="67"/>
      <c r="U6" s="67"/>
      <c r="V6" s="67"/>
      <c r="W6" s="67"/>
      <c r="X6" s="63"/>
      <c r="Y6" s="63"/>
      <c r="Z6" s="63"/>
      <c r="AA6" s="63"/>
      <c r="AB6" s="63"/>
      <c r="AC6" s="63"/>
      <c r="AD6" s="63"/>
      <c r="AE6" s="63"/>
      <c r="AF6" s="63"/>
      <c r="AG6" s="63"/>
      <c r="AH6" s="63"/>
      <c r="AI6" s="63"/>
      <c r="AJ6" s="63"/>
      <c r="AK6" s="63"/>
      <c r="AL6" s="63"/>
      <c r="AM6" s="62"/>
      <c r="AN6" s="62"/>
    </row>
    <row r="7" spans="1:40" ht="15" customHeight="1" x14ac:dyDescent="0.45">
      <c r="A7" s="275" t="s">
        <v>153</v>
      </c>
      <c r="B7" s="267" t="s">
        <v>162</v>
      </c>
      <c r="C7" s="272" t="s">
        <v>163</v>
      </c>
      <c r="D7" s="267" t="s">
        <v>164</v>
      </c>
      <c r="E7" s="276" t="s">
        <v>165</v>
      </c>
      <c r="F7" s="271" t="s">
        <v>197</v>
      </c>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65" t="s">
        <v>198</v>
      </c>
      <c r="AL7" s="266" t="s">
        <v>199</v>
      </c>
      <c r="AM7" s="261" t="s">
        <v>200</v>
      </c>
      <c r="AN7" s="261"/>
    </row>
    <row r="8" spans="1:40" ht="15" customHeight="1" x14ac:dyDescent="0.45">
      <c r="A8" s="275"/>
      <c r="B8" s="267"/>
      <c r="C8" s="273"/>
      <c r="D8" s="267"/>
      <c r="E8" s="276"/>
      <c r="F8" s="267" t="s">
        <v>104</v>
      </c>
      <c r="G8" s="267"/>
      <c r="H8" s="267"/>
      <c r="I8" s="267"/>
      <c r="J8" s="267"/>
      <c r="K8" s="267"/>
      <c r="L8" s="267"/>
      <c r="M8" s="267" t="s">
        <v>105</v>
      </c>
      <c r="N8" s="267"/>
      <c r="O8" s="267"/>
      <c r="P8" s="267"/>
      <c r="Q8" s="267"/>
      <c r="R8" s="267"/>
      <c r="S8" s="267"/>
      <c r="T8" s="267" t="s">
        <v>106</v>
      </c>
      <c r="U8" s="267"/>
      <c r="V8" s="267"/>
      <c r="W8" s="267"/>
      <c r="X8" s="267"/>
      <c r="Y8" s="267"/>
      <c r="Z8" s="267"/>
      <c r="AA8" s="267" t="s">
        <v>107</v>
      </c>
      <c r="AB8" s="267"/>
      <c r="AC8" s="267"/>
      <c r="AD8" s="267"/>
      <c r="AE8" s="267"/>
      <c r="AF8" s="267"/>
      <c r="AG8" s="267"/>
      <c r="AH8" s="267" t="s">
        <v>110</v>
      </c>
      <c r="AI8" s="267"/>
      <c r="AJ8" s="267"/>
      <c r="AK8" s="265"/>
      <c r="AL8" s="266"/>
      <c r="AM8" s="261"/>
      <c r="AN8" s="261"/>
    </row>
    <row r="9" spans="1:40" ht="15" customHeight="1" x14ac:dyDescent="0.45">
      <c r="A9" s="275"/>
      <c r="B9" s="267"/>
      <c r="C9" s="273"/>
      <c r="D9" s="267"/>
      <c r="E9" s="276"/>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65"/>
      <c r="AL9" s="266"/>
      <c r="AM9" s="261"/>
      <c r="AN9" s="261"/>
    </row>
    <row r="10" spans="1:40" ht="15" customHeight="1" x14ac:dyDescent="0.45">
      <c r="A10" s="275"/>
      <c r="B10" s="267"/>
      <c r="C10" s="274"/>
      <c r="D10" s="267"/>
      <c r="E10" s="276"/>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65"/>
      <c r="AL10" s="266"/>
      <c r="AM10" s="261"/>
      <c r="AN10" s="261"/>
    </row>
    <row r="11" spans="1:40" ht="18" customHeight="1" x14ac:dyDescent="0.45">
      <c r="A11" s="74">
        <v>1</v>
      </c>
      <c r="B11" s="103" t="s">
        <v>115</v>
      </c>
      <c r="C11" s="83" t="s">
        <v>190</v>
      </c>
      <c r="D11" s="104"/>
      <c r="E11" s="105" t="s">
        <v>190</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70">
        <f>+SUM(F11:AJ11)</f>
        <v>0</v>
      </c>
      <c r="AL11" s="71">
        <f>IF($AK$3="４週",AK11/4,AK11/(DAY(EOMONTH($F$9,0))/7))</f>
        <v>0</v>
      </c>
      <c r="AM11" s="279"/>
      <c r="AN11" s="279"/>
    </row>
    <row r="12" spans="1:40" ht="18" customHeight="1" x14ac:dyDescent="0.45">
      <c r="A12" s="74">
        <v>2</v>
      </c>
      <c r="B12" s="103" t="s">
        <v>115</v>
      </c>
      <c r="C12" s="83" t="s">
        <v>191</v>
      </c>
      <c r="D12" s="104"/>
      <c r="E12" s="105" t="s">
        <v>191</v>
      </c>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70">
        <f t="shared" ref="AK12:AK31" si="0">+SUM(F12:AJ12)</f>
        <v>0</v>
      </c>
      <c r="AL12" s="71">
        <f t="shared" ref="AL12:AL30" si="1">IF($AK$3="４週",AK12/4,AK12/(DAY(EOMONTH($F$9,0))/7))</f>
        <v>0</v>
      </c>
      <c r="AM12" s="279"/>
      <c r="AN12" s="279"/>
    </row>
    <row r="13" spans="1:40" ht="18" customHeight="1" x14ac:dyDescent="0.45">
      <c r="A13" s="74">
        <v>3</v>
      </c>
      <c r="B13" s="103" t="s">
        <v>115</v>
      </c>
      <c r="C13" s="83" t="s">
        <v>192</v>
      </c>
      <c r="D13" s="104"/>
      <c r="E13" s="105" t="s">
        <v>192</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f t="shared" si="0"/>
        <v>0</v>
      </c>
      <c r="AL13" s="71">
        <f t="shared" si="1"/>
        <v>0</v>
      </c>
      <c r="AM13" s="279"/>
      <c r="AN13" s="279"/>
    </row>
    <row r="14" spans="1:40" ht="18" customHeight="1" x14ac:dyDescent="0.45">
      <c r="A14" s="74">
        <v>4</v>
      </c>
      <c r="B14" s="103" t="s">
        <v>115</v>
      </c>
      <c r="C14" s="83" t="s">
        <v>193</v>
      </c>
      <c r="D14" s="104"/>
      <c r="E14" s="105" t="s">
        <v>193</v>
      </c>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70">
        <f t="shared" si="0"/>
        <v>0</v>
      </c>
      <c r="AL14" s="71">
        <f t="shared" si="1"/>
        <v>0</v>
      </c>
      <c r="AM14" s="279"/>
      <c r="AN14" s="279"/>
    </row>
    <row r="15" spans="1:40" ht="18" customHeight="1" x14ac:dyDescent="0.45">
      <c r="A15" s="74">
        <v>5</v>
      </c>
      <c r="B15" s="103" t="s">
        <v>119</v>
      </c>
      <c r="C15" s="83" t="s">
        <v>191</v>
      </c>
      <c r="D15" s="104"/>
      <c r="E15" s="105"/>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70">
        <f t="shared" si="0"/>
        <v>0</v>
      </c>
      <c r="AL15" s="71">
        <f t="shared" si="1"/>
        <v>0</v>
      </c>
      <c r="AM15" s="279"/>
      <c r="AN15" s="279"/>
    </row>
    <row r="16" spans="1:40" ht="18" customHeight="1" x14ac:dyDescent="0.45">
      <c r="A16" s="74">
        <v>6</v>
      </c>
      <c r="B16" s="103"/>
      <c r="C16" s="83"/>
      <c r="D16" s="104"/>
      <c r="E16" s="105"/>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70">
        <f t="shared" si="0"/>
        <v>0</v>
      </c>
      <c r="AL16" s="71">
        <f t="shared" si="1"/>
        <v>0</v>
      </c>
      <c r="AM16" s="279"/>
      <c r="AN16" s="279"/>
    </row>
    <row r="17" spans="1:40" ht="18" customHeight="1" x14ac:dyDescent="0.45">
      <c r="A17" s="74">
        <v>7</v>
      </c>
      <c r="B17" s="103"/>
      <c r="C17" s="83"/>
      <c r="D17" s="104"/>
      <c r="E17" s="105"/>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70">
        <f t="shared" si="0"/>
        <v>0</v>
      </c>
      <c r="AL17" s="71">
        <f t="shared" si="1"/>
        <v>0</v>
      </c>
      <c r="AM17" s="279"/>
      <c r="AN17" s="279"/>
    </row>
    <row r="18" spans="1:40" ht="18" customHeight="1" x14ac:dyDescent="0.45">
      <c r="A18" s="74">
        <v>8</v>
      </c>
      <c r="B18" s="103"/>
      <c r="C18" s="83"/>
      <c r="D18" s="104"/>
      <c r="E18" s="105"/>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f t="shared" si="0"/>
        <v>0</v>
      </c>
      <c r="AL18" s="71">
        <f t="shared" si="1"/>
        <v>0</v>
      </c>
      <c r="AM18" s="279"/>
      <c r="AN18" s="279"/>
    </row>
    <row r="19" spans="1:40" ht="18" customHeight="1" x14ac:dyDescent="0.45">
      <c r="A19" s="74">
        <v>9</v>
      </c>
      <c r="B19" s="103"/>
      <c r="C19" s="83"/>
      <c r="D19" s="104"/>
      <c r="E19" s="105"/>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f t="shared" si="0"/>
        <v>0</v>
      </c>
      <c r="AL19" s="71">
        <f t="shared" si="1"/>
        <v>0</v>
      </c>
      <c r="AM19" s="279"/>
      <c r="AN19" s="279"/>
    </row>
    <row r="20" spans="1:40" ht="18" customHeight="1" x14ac:dyDescent="0.45">
      <c r="A20" s="74">
        <v>10</v>
      </c>
      <c r="B20" s="103"/>
      <c r="C20" s="83"/>
      <c r="D20" s="104"/>
      <c r="E20" s="105"/>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70">
        <f t="shared" si="0"/>
        <v>0</v>
      </c>
      <c r="AL20" s="71">
        <f t="shared" si="1"/>
        <v>0</v>
      </c>
      <c r="AM20" s="279"/>
      <c r="AN20" s="279"/>
    </row>
    <row r="21" spans="1:40" ht="18" customHeight="1" x14ac:dyDescent="0.45">
      <c r="A21" s="74">
        <v>11</v>
      </c>
      <c r="B21" s="103"/>
      <c r="C21" s="83"/>
      <c r="D21" s="104"/>
      <c r="E21" s="105"/>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70">
        <f t="shared" si="0"/>
        <v>0</v>
      </c>
      <c r="AL21" s="71">
        <f t="shared" si="1"/>
        <v>0</v>
      </c>
      <c r="AM21" s="279"/>
      <c r="AN21" s="279"/>
    </row>
    <row r="22" spans="1:40" ht="18" customHeight="1" x14ac:dyDescent="0.45">
      <c r="A22" s="74">
        <v>12</v>
      </c>
      <c r="B22" s="103"/>
      <c r="C22" s="83"/>
      <c r="D22" s="104"/>
      <c r="E22" s="105"/>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70">
        <f t="shared" si="0"/>
        <v>0</v>
      </c>
      <c r="AL22" s="71">
        <f t="shared" si="1"/>
        <v>0</v>
      </c>
      <c r="AM22" s="279"/>
      <c r="AN22" s="279"/>
    </row>
    <row r="23" spans="1:40" ht="18" customHeight="1" x14ac:dyDescent="0.45">
      <c r="A23" s="74">
        <v>13</v>
      </c>
      <c r="B23" s="103"/>
      <c r="C23" s="83"/>
      <c r="D23" s="104"/>
      <c r="E23" s="105"/>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70">
        <f t="shared" si="0"/>
        <v>0</v>
      </c>
      <c r="AL23" s="71">
        <f t="shared" si="1"/>
        <v>0</v>
      </c>
      <c r="AM23" s="279"/>
      <c r="AN23" s="279"/>
    </row>
    <row r="24" spans="1:40" ht="18" customHeight="1" x14ac:dyDescent="0.45">
      <c r="A24" s="74">
        <v>14</v>
      </c>
      <c r="B24" s="103"/>
      <c r="C24" s="83"/>
      <c r="D24" s="104"/>
      <c r="E24" s="105"/>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70">
        <f t="shared" si="0"/>
        <v>0</v>
      </c>
      <c r="AL24" s="71">
        <f t="shared" si="1"/>
        <v>0</v>
      </c>
      <c r="AM24" s="279"/>
      <c r="AN24" s="279"/>
    </row>
    <row r="25" spans="1:40" ht="18" customHeight="1" x14ac:dyDescent="0.45">
      <c r="A25" s="74">
        <v>15</v>
      </c>
      <c r="B25" s="103"/>
      <c r="C25" s="83"/>
      <c r="D25" s="104"/>
      <c r="E25" s="105"/>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70">
        <f t="shared" si="0"/>
        <v>0</v>
      </c>
      <c r="AL25" s="71">
        <f t="shared" si="1"/>
        <v>0</v>
      </c>
      <c r="AM25" s="279"/>
      <c r="AN25" s="279"/>
    </row>
    <row r="26" spans="1:40" ht="18" customHeight="1" x14ac:dyDescent="0.45">
      <c r="A26" s="74">
        <v>16</v>
      </c>
      <c r="B26" s="103"/>
      <c r="C26" s="83"/>
      <c r="D26" s="104"/>
      <c r="E26" s="105"/>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70">
        <f t="shared" si="0"/>
        <v>0</v>
      </c>
      <c r="AL26" s="71">
        <f t="shared" si="1"/>
        <v>0</v>
      </c>
      <c r="AM26" s="279"/>
      <c r="AN26" s="279"/>
    </row>
    <row r="27" spans="1:40" ht="18" customHeight="1" x14ac:dyDescent="0.45">
      <c r="A27" s="74">
        <v>17</v>
      </c>
      <c r="B27" s="103"/>
      <c r="C27" s="83"/>
      <c r="D27" s="104"/>
      <c r="E27" s="105"/>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70">
        <f t="shared" si="0"/>
        <v>0</v>
      </c>
      <c r="AL27" s="71">
        <f t="shared" si="1"/>
        <v>0</v>
      </c>
      <c r="AM27" s="279"/>
      <c r="AN27" s="279"/>
    </row>
    <row r="28" spans="1:40" ht="18" customHeight="1" x14ac:dyDescent="0.45">
      <c r="A28" s="74">
        <v>18</v>
      </c>
      <c r="B28" s="103"/>
      <c r="C28" s="83"/>
      <c r="D28" s="104"/>
      <c r="E28" s="105"/>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70">
        <f t="shared" si="0"/>
        <v>0</v>
      </c>
      <c r="AL28" s="71">
        <f t="shared" si="1"/>
        <v>0</v>
      </c>
      <c r="AM28" s="279"/>
      <c r="AN28" s="279"/>
    </row>
    <row r="29" spans="1:40" ht="18" customHeight="1" x14ac:dyDescent="0.45">
      <c r="A29" s="74">
        <v>19</v>
      </c>
      <c r="B29" s="103"/>
      <c r="C29" s="83"/>
      <c r="D29" s="104"/>
      <c r="E29" s="105"/>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70">
        <f t="shared" si="0"/>
        <v>0</v>
      </c>
      <c r="AL29" s="71">
        <f t="shared" si="1"/>
        <v>0</v>
      </c>
      <c r="AM29" s="279"/>
      <c r="AN29" s="279"/>
    </row>
    <row r="30" spans="1:40" ht="18" customHeight="1" x14ac:dyDescent="0.45">
      <c r="A30" s="74">
        <v>20</v>
      </c>
      <c r="B30" s="103"/>
      <c r="C30" s="83"/>
      <c r="D30" s="104"/>
      <c r="E30" s="105"/>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f t="shared" si="0"/>
        <v>0</v>
      </c>
      <c r="AL30" s="71">
        <f t="shared" si="1"/>
        <v>0</v>
      </c>
      <c r="AM30" s="279"/>
      <c r="AN30" s="279"/>
    </row>
    <row r="31" spans="1:40" ht="18" customHeight="1" x14ac:dyDescent="0.45">
      <c r="A31" s="276" t="s">
        <v>94</v>
      </c>
      <c r="B31" s="277"/>
      <c r="C31" s="277"/>
      <c r="D31" s="277"/>
      <c r="E31" s="277"/>
      <c r="F31" s="72">
        <f>+SUM(F11:F30)</f>
        <v>0</v>
      </c>
      <c r="G31" s="72">
        <f t="shared" ref="G31:AJ31" si="2">+SUM(G11:G30)</f>
        <v>0</v>
      </c>
      <c r="H31" s="72">
        <f t="shared" si="2"/>
        <v>0</v>
      </c>
      <c r="I31" s="72">
        <f t="shared" si="2"/>
        <v>0</v>
      </c>
      <c r="J31" s="72">
        <f t="shared" si="2"/>
        <v>0</v>
      </c>
      <c r="K31" s="72">
        <f t="shared" si="2"/>
        <v>0</v>
      </c>
      <c r="L31" s="72">
        <f t="shared" si="2"/>
        <v>0</v>
      </c>
      <c r="M31" s="72">
        <f t="shared" si="2"/>
        <v>0</v>
      </c>
      <c r="N31" s="72">
        <f t="shared" si="2"/>
        <v>0</v>
      </c>
      <c r="O31" s="72">
        <f t="shared" si="2"/>
        <v>0</v>
      </c>
      <c r="P31" s="72">
        <f t="shared" si="2"/>
        <v>0</v>
      </c>
      <c r="Q31" s="72">
        <f t="shared" si="2"/>
        <v>0</v>
      </c>
      <c r="R31" s="72">
        <f t="shared" si="2"/>
        <v>0</v>
      </c>
      <c r="S31" s="72">
        <f t="shared" si="2"/>
        <v>0</v>
      </c>
      <c r="T31" s="72">
        <f t="shared" si="2"/>
        <v>0</v>
      </c>
      <c r="U31" s="72">
        <f t="shared" si="2"/>
        <v>0</v>
      </c>
      <c r="V31" s="72">
        <f t="shared" si="2"/>
        <v>0</v>
      </c>
      <c r="W31" s="72">
        <f t="shared" si="2"/>
        <v>0</v>
      </c>
      <c r="X31" s="72">
        <f t="shared" si="2"/>
        <v>0</v>
      </c>
      <c r="Y31" s="72">
        <f t="shared" si="2"/>
        <v>0</v>
      </c>
      <c r="Z31" s="72">
        <f t="shared" si="2"/>
        <v>0</v>
      </c>
      <c r="AA31" s="72">
        <f t="shared" si="2"/>
        <v>0</v>
      </c>
      <c r="AB31" s="72">
        <f t="shared" si="2"/>
        <v>0</v>
      </c>
      <c r="AC31" s="72">
        <f t="shared" si="2"/>
        <v>0</v>
      </c>
      <c r="AD31" s="72">
        <f t="shared" si="2"/>
        <v>0</v>
      </c>
      <c r="AE31" s="72">
        <f t="shared" si="2"/>
        <v>0</v>
      </c>
      <c r="AF31" s="72">
        <f t="shared" si="2"/>
        <v>0</v>
      </c>
      <c r="AG31" s="72">
        <f t="shared" si="2"/>
        <v>0</v>
      </c>
      <c r="AH31" s="72">
        <f t="shared" si="2"/>
        <v>0</v>
      </c>
      <c r="AI31" s="72">
        <f t="shared" si="2"/>
        <v>0</v>
      </c>
      <c r="AJ31" s="72">
        <f t="shared" si="2"/>
        <v>0</v>
      </c>
      <c r="AK31" s="70">
        <f t="shared" si="0"/>
        <v>0</v>
      </c>
      <c r="AL31" s="71">
        <f>IF($AK$3="４週",AK31/4,AK31/(DAY(EOMONTH($F$9,0))/7))</f>
        <v>0</v>
      </c>
      <c r="AM31" s="275"/>
      <c r="AN31" s="275"/>
    </row>
    <row r="32" spans="1:40" ht="18" customHeight="1" x14ac:dyDescent="0.45">
      <c r="A32" s="277" t="s">
        <v>96</v>
      </c>
      <c r="B32" s="277"/>
      <c r="C32" s="277"/>
      <c r="D32" s="277"/>
      <c r="E32" s="278"/>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72"/>
      <c r="AL32" s="73"/>
      <c r="AM32" s="275"/>
      <c r="AN32" s="275"/>
    </row>
    <row r="33" spans="1:43" ht="15" customHeight="1" x14ac:dyDescent="0.45">
      <c r="A33" s="67"/>
      <c r="B33" s="67"/>
      <c r="C33" s="67"/>
      <c r="D33" s="67"/>
      <c r="E33" s="67"/>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7"/>
      <c r="AL33" s="67"/>
      <c r="AM33" s="62"/>
    </row>
    <row r="34" spans="1:43" ht="15" customHeight="1" x14ac:dyDescent="0.45">
      <c r="A34" s="67"/>
      <c r="B34" s="67"/>
      <c r="C34" s="67"/>
      <c r="D34" s="67"/>
      <c r="E34" s="67"/>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7"/>
      <c r="AL34" s="67"/>
      <c r="AM34" s="62"/>
    </row>
    <row r="35" spans="1:43" ht="15" customHeight="1" x14ac:dyDescent="0.45">
      <c r="A35" s="67"/>
      <c r="B35" s="67"/>
      <c r="C35" s="67"/>
      <c r="D35" s="67"/>
      <c r="E35" s="67"/>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7"/>
      <c r="AL35" s="67"/>
      <c r="AM35" s="62"/>
    </row>
    <row r="36" spans="1:43" ht="21" customHeight="1" x14ac:dyDescent="0.45">
      <c r="A36" s="68" t="s">
        <v>208</v>
      </c>
      <c r="B36" s="67"/>
      <c r="C36" s="67"/>
      <c r="D36" s="67"/>
      <c r="E36" s="67"/>
      <c r="F36" s="67"/>
      <c r="G36" s="60"/>
      <c r="H36" s="60"/>
      <c r="I36" s="60"/>
      <c r="J36" s="60"/>
      <c r="K36" s="60"/>
      <c r="L36" s="60"/>
      <c r="M36" s="60"/>
      <c r="N36" s="60"/>
      <c r="O36" s="60"/>
      <c r="AM36" s="67"/>
      <c r="AN36" s="62"/>
    </row>
    <row r="37" spans="1:43" ht="24.9" customHeight="1" x14ac:dyDescent="0.45">
      <c r="A37" s="267"/>
      <c r="B37" s="267"/>
      <c r="C37" s="267"/>
      <c r="D37" s="98">
        <v>4</v>
      </c>
      <c r="E37" s="98">
        <v>5</v>
      </c>
      <c r="F37" s="333">
        <v>6</v>
      </c>
      <c r="G37" s="333"/>
      <c r="H37" s="333"/>
      <c r="I37" s="333">
        <v>7</v>
      </c>
      <c r="J37" s="333"/>
      <c r="K37" s="333"/>
      <c r="L37" s="333">
        <v>8</v>
      </c>
      <c r="M37" s="333"/>
      <c r="N37" s="333"/>
      <c r="O37" s="333">
        <v>9</v>
      </c>
      <c r="P37" s="333"/>
      <c r="Q37" s="333"/>
      <c r="R37" s="333">
        <v>10</v>
      </c>
      <c r="S37" s="333"/>
      <c r="T37" s="333"/>
      <c r="U37" s="333">
        <v>11</v>
      </c>
      <c r="V37" s="333"/>
      <c r="W37" s="333"/>
      <c r="X37" s="333">
        <v>12</v>
      </c>
      <c r="Y37" s="333"/>
      <c r="Z37" s="333"/>
      <c r="AA37" s="333">
        <v>1</v>
      </c>
      <c r="AB37" s="333"/>
      <c r="AC37" s="333"/>
      <c r="AD37" s="333">
        <v>2</v>
      </c>
      <c r="AE37" s="333"/>
      <c r="AF37" s="333"/>
      <c r="AG37" s="333">
        <v>3</v>
      </c>
      <c r="AH37" s="333"/>
      <c r="AI37" s="333"/>
      <c r="AJ37" s="267" t="s">
        <v>154</v>
      </c>
      <c r="AK37" s="267"/>
      <c r="AL37" s="82" t="s">
        <v>212</v>
      </c>
      <c r="AM37"/>
      <c r="AN37"/>
      <c r="AO37"/>
      <c r="AP37"/>
      <c r="AQ37"/>
    </row>
    <row r="38" spans="1:43" ht="18" customHeight="1" x14ac:dyDescent="0.45">
      <c r="A38" s="331" t="s">
        <v>216</v>
      </c>
      <c r="B38" s="331"/>
      <c r="C38" s="331"/>
      <c r="D38" s="69">
        <v>1400</v>
      </c>
      <c r="E38" s="69">
        <v>1310</v>
      </c>
      <c r="F38" s="332">
        <v>1400</v>
      </c>
      <c r="G38" s="332"/>
      <c r="H38" s="332"/>
      <c r="I38" s="332">
        <v>1470</v>
      </c>
      <c r="J38" s="332"/>
      <c r="K38" s="332"/>
      <c r="L38" s="332">
        <v>1470</v>
      </c>
      <c r="M38" s="332"/>
      <c r="N38" s="332"/>
      <c r="O38" s="332">
        <v>1330</v>
      </c>
      <c r="P38" s="332"/>
      <c r="Q38" s="332"/>
      <c r="R38" s="332">
        <v>1400</v>
      </c>
      <c r="S38" s="332"/>
      <c r="T38" s="332"/>
      <c r="U38" s="332">
        <v>1400</v>
      </c>
      <c r="V38" s="332"/>
      <c r="W38" s="332"/>
      <c r="X38" s="332">
        <v>1330</v>
      </c>
      <c r="Y38" s="332"/>
      <c r="Z38" s="332"/>
      <c r="AA38" s="332">
        <v>1330</v>
      </c>
      <c r="AB38" s="332"/>
      <c r="AC38" s="332"/>
      <c r="AD38" s="332">
        <v>1330</v>
      </c>
      <c r="AE38" s="332"/>
      <c r="AF38" s="332"/>
      <c r="AG38" s="332">
        <v>1400</v>
      </c>
      <c r="AH38" s="332"/>
      <c r="AI38" s="332"/>
      <c r="AJ38" s="280">
        <f>SUM(D38:AI38)</f>
        <v>16570</v>
      </c>
      <c r="AK38" s="280"/>
      <c r="AL38" s="334">
        <f>ROUNDUP(AJ38/AJ39,1)</f>
        <v>70</v>
      </c>
      <c r="AM38"/>
      <c r="AN38"/>
      <c r="AO38"/>
      <c r="AP38"/>
      <c r="AQ38"/>
    </row>
    <row r="39" spans="1:43" ht="18" customHeight="1" x14ac:dyDescent="0.45">
      <c r="A39" s="331" t="s">
        <v>209</v>
      </c>
      <c r="B39" s="331"/>
      <c r="C39" s="331"/>
      <c r="D39" s="69">
        <v>20</v>
      </c>
      <c r="E39" s="69">
        <v>19</v>
      </c>
      <c r="F39" s="332">
        <v>20</v>
      </c>
      <c r="G39" s="332"/>
      <c r="H39" s="332"/>
      <c r="I39" s="332">
        <v>21</v>
      </c>
      <c r="J39" s="332"/>
      <c r="K39" s="332"/>
      <c r="L39" s="332">
        <v>21</v>
      </c>
      <c r="M39" s="332"/>
      <c r="N39" s="332"/>
      <c r="O39" s="332">
        <v>19</v>
      </c>
      <c r="P39" s="332"/>
      <c r="Q39" s="332"/>
      <c r="R39" s="332">
        <v>20</v>
      </c>
      <c r="S39" s="332"/>
      <c r="T39" s="332"/>
      <c r="U39" s="332">
        <v>20</v>
      </c>
      <c r="V39" s="332"/>
      <c r="W39" s="332"/>
      <c r="X39" s="332">
        <v>19</v>
      </c>
      <c r="Y39" s="332"/>
      <c r="Z39" s="332"/>
      <c r="AA39" s="332">
        <v>19</v>
      </c>
      <c r="AB39" s="332"/>
      <c r="AC39" s="332"/>
      <c r="AD39" s="332">
        <v>19</v>
      </c>
      <c r="AE39" s="332"/>
      <c r="AF39" s="332"/>
      <c r="AG39" s="332">
        <v>20</v>
      </c>
      <c r="AH39" s="332"/>
      <c r="AI39" s="332"/>
      <c r="AJ39" s="280">
        <f>+SUM(D39:AI39)</f>
        <v>237</v>
      </c>
      <c r="AK39" s="280"/>
      <c r="AL39" s="335"/>
      <c r="AM39"/>
      <c r="AN39"/>
      <c r="AO39"/>
      <c r="AP39"/>
      <c r="AQ39"/>
    </row>
    <row r="40" spans="1:43" ht="5.0999999999999996" customHeight="1" x14ac:dyDescent="0.45">
      <c r="A40" s="86"/>
      <c r="B40" s="86"/>
      <c r="C40" s="86"/>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6"/>
      <c r="AK40" s="60"/>
      <c r="AL40" s="67"/>
      <c r="AM40" s="67"/>
      <c r="AN40" s="62"/>
    </row>
    <row r="41" spans="1:43" ht="18" customHeight="1" x14ac:dyDescent="0.45">
      <c r="A41" s="68" t="s">
        <v>210</v>
      </c>
      <c r="B41" s="60"/>
      <c r="D41" s="60"/>
      <c r="E41" s="60"/>
      <c r="F41" s="60"/>
      <c r="G41" s="60"/>
      <c r="H41" s="60"/>
      <c r="I41"/>
      <c r="J41"/>
      <c r="K41"/>
      <c r="L41"/>
      <c r="M41"/>
      <c r="N41"/>
      <c r="O41" s="60"/>
      <c r="P41" s="60"/>
      <c r="Q41" s="60"/>
      <c r="R41" s="60"/>
      <c r="S41" s="60"/>
      <c r="T41" s="60"/>
      <c r="U41" s="60"/>
      <c r="V41" s="60"/>
      <c r="W41" s="67"/>
      <c r="X41" s="60"/>
      <c r="Y41" s="60"/>
      <c r="Z41" s="60"/>
      <c r="AA41" s="60"/>
      <c r="AB41" s="60"/>
      <c r="AC41" s="60"/>
      <c r="AD41" s="60"/>
      <c r="AE41" s="60"/>
      <c r="AF41" s="60"/>
      <c r="AG41" s="60"/>
      <c r="AH41" s="60"/>
      <c r="AI41" s="60"/>
      <c r="AJ41" s="106"/>
      <c r="AK41" s="60"/>
      <c r="AL41" s="67"/>
      <c r="AM41" s="67"/>
      <c r="AN41" s="62"/>
    </row>
    <row r="42" spans="1:43" ht="45" customHeight="1" x14ac:dyDescent="0.45">
      <c r="A42" s="267" t="s">
        <v>202</v>
      </c>
      <c r="B42" s="267"/>
      <c r="C42" s="267" t="s">
        <v>115</v>
      </c>
      <c r="D42" s="267"/>
      <c r="E42" s="266" t="s">
        <v>306</v>
      </c>
      <c r="F42" s="266"/>
      <c r="G42" s="266"/>
      <c r="H42" s="266"/>
      <c r="I42"/>
      <c r="J42"/>
      <c r="K42"/>
      <c r="L42"/>
      <c r="M42"/>
      <c r="N42"/>
      <c r="O42"/>
      <c r="P42"/>
      <c r="Q42"/>
      <c r="R42"/>
      <c r="S42"/>
      <c r="T42"/>
      <c r="U42"/>
      <c r="W42" s="67"/>
      <c r="X42" s="60"/>
      <c r="Y42" s="60"/>
      <c r="Z42" s="60"/>
      <c r="AA42" s="60"/>
      <c r="AB42" s="60"/>
      <c r="AC42" s="60"/>
      <c r="AD42" s="60"/>
      <c r="AE42" s="60"/>
      <c r="AF42" s="60"/>
      <c r="AG42" s="60"/>
      <c r="AH42" s="60"/>
      <c r="AI42" s="60"/>
      <c r="AJ42" s="106"/>
      <c r="AK42" s="60"/>
      <c r="AL42" s="67"/>
      <c r="AM42" s="67"/>
      <c r="AN42" s="62"/>
    </row>
    <row r="43" spans="1:43" ht="18" customHeight="1" x14ac:dyDescent="0.45">
      <c r="A43" s="266" t="s">
        <v>213</v>
      </c>
      <c r="B43" s="266"/>
      <c r="C43" s="330">
        <f>ROUNDDOWN(IF(AL38&lt;=60,1,1+ROUNDUP((AL38-60)/40,0)),1)</f>
        <v>2</v>
      </c>
      <c r="D43" s="330"/>
      <c r="E43" s="330">
        <f>ROUNDDOWN(AL38/6,1)</f>
        <v>11.6</v>
      </c>
      <c r="F43" s="330"/>
      <c r="G43" s="330"/>
      <c r="H43" s="330"/>
      <c r="I43"/>
      <c r="J43"/>
      <c r="K43"/>
      <c r="L43"/>
      <c r="M43"/>
      <c r="N43"/>
      <c r="O43"/>
      <c r="P43"/>
      <c r="Q43"/>
      <c r="R43"/>
      <c r="S43"/>
      <c r="T43"/>
      <c r="U43"/>
      <c r="W43" s="67"/>
      <c r="X43" s="60"/>
      <c r="Y43" s="60"/>
      <c r="Z43" s="60"/>
      <c r="AA43" s="60"/>
      <c r="AB43" s="60"/>
      <c r="AC43" s="60"/>
      <c r="AD43" s="60"/>
      <c r="AE43" s="60"/>
      <c r="AF43" s="60"/>
      <c r="AG43" s="60"/>
      <c r="AH43" s="60"/>
      <c r="AI43" s="60"/>
      <c r="AJ43" s="106"/>
      <c r="AK43" s="60"/>
      <c r="AL43" s="67"/>
      <c r="AM43" s="67"/>
      <c r="AN43" s="62"/>
    </row>
    <row r="44" spans="1:43" ht="5.0999999999999996" customHeight="1" x14ac:dyDescent="0.45">
      <c r="A44" s="86"/>
      <c r="B44" s="86"/>
      <c r="C44" s="86"/>
      <c r="D44" s="86"/>
      <c r="E44" s="86"/>
      <c r="F44" s="86"/>
      <c r="G44" s="86"/>
      <c r="H44" s="86"/>
      <c r="I44" s="86"/>
      <c r="J44" s="60"/>
      <c r="K44" s="60"/>
      <c r="L44" s="60"/>
      <c r="M44" s="106"/>
      <c r="N44" s="60"/>
      <c r="O44" s="60"/>
      <c r="P44" s="60"/>
      <c r="Q44"/>
      <c r="W44" s="67"/>
      <c r="X44" s="60"/>
      <c r="Y44" s="60"/>
      <c r="Z44" s="60"/>
      <c r="AA44" s="60"/>
      <c r="AB44" s="60"/>
      <c r="AC44" s="60"/>
      <c r="AD44" s="60"/>
      <c r="AE44" s="60"/>
      <c r="AF44" s="60"/>
      <c r="AG44" s="60"/>
      <c r="AH44" s="60"/>
      <c r="AI44" s="60"/>
      <c r="AJ44" s="106"/>
      <c r="AK44" s="60"/>
      <c r="AL44" s="67"/>
      <c r="AM44" s="67"/>
      <c r="AN44" s="62"/>
    </row>
    <row r="45" spans="1:43" ht="21" customHeight="1" x14ac:dyDescent="0.45">
      <c r="A45" s="68" t="s">
        <v>214</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 customHeight="1" x14ac:dyDescent="0.45">
      <c r="A46" s="62"/>
      <c r="B46" s="67"/>
      <c r="C46" s="309" t="str">
        <f>IF(VLOOKUP($AK$1,選択肢!$A$1:$J$31,C51,FALSE)=0,"-",VLOOKUP($AK$1,選択肢!$A$1:$J$31,C51,FALSE))</f>
        <v>管理者</v>
      </c>
      <c r="D46" s="310"/>
      <c r="E46" s="316" t="str">
        <f>IF(VLOOKUP($AK$1,選択肢!$A$1:$J$31,E51,FALSE)=0,"-",VLOOKUP($AK$1,選択肢!$A$1:$J$31,E51,FALSE))</f>
        <v>サービス管理責任者</v>
      </c>
      <c r="F46" s="316"/>
      <c r="G46" s="316"/>
      <c r="H46" s="316"/>
      <c r="I46" s="309" t="str">
        <f>IF(VLOOKUP($AK$1,選択肢!$A$1:$J$31,I51,FALSE)=0,"-",VLOOKUP($AK$1,選択肢!$A$1:$J$31,I51,FALSE))</f>
        <v>看護職員</v>
      </c>
      <c r="J46" s="310"/>
      <c r="K46" s="310"/>
      <c r="L46" s="310"/>
      <c r="M46" s="310"/>
      <c r="N46" s="317"/>
      <c r="O46" s="309" t="str">
        <f>IF(VLOOKUP($AK$1,選択肢!$A$1:$J$31,O51,FALSE)=0,"-",VLOOKUP($AK$1,選択肢!$A$1:$J$31,O51,FALSE))</f>
        <v>理学療法士</v>
      </c>
      <c r="P46" s="310"/>
      <c r="Q46" s="310"/>
      <c r="R46" s="310"/>
      <c r="S46" s="310"/>
      <c r="T46" s="317"/>
      <c r="U46" s="309" t="str">
        <f>IF(VLOOKUP($AK$1,選択肢!$A$1:$J$31,U51,FALSE)=0,"-",VLOOKUP($AK$1,選択肢!$A$1:$J$31,U51,FALSE))</f>
        <v>作業療法士</v>
      </c>
      <c r="V46" s="310"/>
      <c r="W46" s="310"/>
      <c r="X46" s="310"/>
      <c r="Y46" s="310"/>
      <c r="Z46" s="317"/>
      <c r="AA46" s="309" t="str">
        <f>IF(VLOOKUP($AK$1,選択肢!$A$1:$J$31,AA51,FALSE)=0,"-",VLOOKUP($AK$1,選択肢!$A$1:$J$31,AA51,FALSE))</f>
        <v>言語聴覚士</v>
      </c>
      <c r="AB46" s="310"/>
      <c r="AC46" s="310"/>
      <c r="AD46" s="310"/>
      <c r="AE46" s="310"/>
      <c r="AF46" s="317"/>
      <c r="AG46" s="316" t="str">
        <f>IF(VLOOKUP($AK$1,選択肢!$A$1:$J$31,AG51,FALSE)=0,"-",VLOOKUP($AK$1,選択肢!$A$1:$J$31,AG51,FALSE))</f>
        <v>生活支援員</v>
      </c>
      <c r="AH46" s="316"/>
      <c r="AI46" s="316"/>
      <c r="AJ46" s="316"/>
      <c r="AK46" s="316"/>
      <c r="AL46" s="316" t="str">
        <f>IF(VLOOKUP($AK$1,選択肢!$A$1:$J$31,AL51,FALSE)=0,"-",VLOOKUP($AK$1,選択肢!$A$1:$J$31,AL51,FALSE))</f>
        <v>-</v>
      </c>
      <c r="AM46" s="316"/>
      <c r="AN46" s="62"/>
    </row>
    <row r="47" spans="1:43" ht="18" customHeight="1" x14ac:dyDescent="0.45">
      <c r="A47" s="62"/>
      <c r="B47" s="67"/>
      <c r="C47" s="102" t="s">
        <v>56</v>
      </c>
      <c r="D47" s="102" t="s">
        <v>57</v>
      </c>
      <c r="E47" s="101" t="s">
        <v>56</v>
      </c>
      <c r="F47" s="315" t="s">
        <v>57</v>
      </c>
      <c r="G47" s="315"/>
      <c r="H47" s="315"/>
      <c r="I47" s="312" t="s">
        <v>56</v>
      </c>
      <c r="J47" s="313"/>
      <c r="K47" s="314"/>
      <c r="L47" s="312" t="s">
        <v>57</v>
      </c>
      <c r="M47" s="313"/>
      <c r="N47" s="314"/>
      <c r="O47" s="312" t="s">
        <v>56</v>
      </c>
      <c r="P47" s="313"/>
      <c r="Q47" s="314"/>
      <c r="R47" s="312" t="s">
        <v>57</v>
      </c>
      <c r="S47" s="313"/>
      <c r="T47" s="314"/>
      <c r="U47" s="312" t="s">
        <v>56</v>
      </c>
      <c r="V47" s="313"/>
      <c r="W47" s="314"/>
      <c r="X47" s="312" t="s">
        <v>57</v>
      </c>
      <c r="Y47" s="313"/>
      <c r="Z47" s="314"/>
      <c r="AA47" s="312" t="s">
        <v>56</v>
      </c>
      <c r="AB47" s="313"/>
      <c r="AC47" s="314"/>
      <c r="AD47" s="312" t="s">
        <v>57</v>
      </c>
      <c r="AE47" s="313"/>
      <c r="AF47" s="314"/>
      <c r="AG47" s="312" t="s">
        <v>56</v>
      </c>
      <c r="AH47" s="313"/>
      <c r="AI47" s="314"/>
      <c r="AJ47" s="312" t="s">
        <v>57</v>
      </c>
      <c r="AK47" s="314"/>
      <c r="AL47" s="101" t="s">
        <v>19</v>
      </c>
      <c r="AM47" s="101" t="s">
        <v>18</v>
      </c>
      <c r="AN47" s="62"/>
    </row>
    <row r="48" spans="1:43" ht="18" customHeight="1" x14ac:dyDescent="0.45">
      <c r="A48" s="62"/>
      <c r="B48" s="75" t="s">
        <v>108</v>
      </c>
      <c r="C48" s="101">
        <f>COUNTIFS($B$11:$B$30,C$46,$C$11:$C$30,"A",$E$11:$E$30,"*")</f>
        <v>0</v>
      </c>
      <c r="D48" s="101">
        <f>COUNTIFS($B$11:$B$30,C$46,$C$11:$C$30,"B",$E$11:$E$30,"*")</f>
        <v>0</v>
      </c>
      <c r="E48" s="101">
        <f>COUNTIFS($B$11:$B$30,E$46,$C$11:$C$30,"A",$E$11:$E$30,"*")</f>
        <v>1</v>
      </c>
      <c r="F48" s="312">
        <f>COUNTIFS($B$11:$B$30,E$46,$C$11:$C$30,"B",$E$11:$E$30,"*")</f>
        <v>1</v>
      </c>
      <c r="G48" s="313"/>
      <c r="H48" s="314"/>
      <c r="I48" s="312">
        <f>COUNTIFS($B$11:$B$30,I$46,$C$11:$C$30,"A",$E$11:$E$30,"*")</f>
        <v>0</v>
      </c>
      <c r="J48" s="313"/>
      <c r="K48" s="314"/>
      <c r="L48" s="312">
        <f>COUNTIFS($B$11:$B$30,I$46,$C$11:$C$30,"B",$E$11:$E$30,"*")</f>
        <v>0</v>
      </c>
      <c r="M48" s="313"/>
      <c r="N48" s="314"/>
      <c r="O48" s="312">
        <f>COUNTIFS($B$11:$B$30,O$46,$C$11:$C$30,"A",$E$11:$E$30,"*")</f>
        <v>0</v>
      </c>
      <c r="P48" s="313"/>
      <c r="Q48" s="314"/>
      <c r="R48" s="312">
        <f>COUNTIFS($B$11:$B$30,O$46,$C$11:$C$30,"B",$E$11:$E$30,"*")</f>
        <v>0</v>
      </c>
      <c r="S48" s="313"/>
      <c r="T48" s="314"/>
      <c r="U48" s="312">
        <f>COUNTIFS($B$11:$B$30,U$46,$C$11:$C$30,"A",$E$11:$E$30,"*")</f>
        <v>0</v>
      </c>
      <c r="V48" s="313"/>
      <c r="W48" s="314"/>
      <c r="X48" s="312">
        <f>COUNTIFS($B$11:$B$30,U$46,$C$11:$C$30,"B",$E$11:$E$30,"*")</f>
        <v>0</v>
      </c>
      <c r="Y48" s="313"/>
      <c r="Z48" s="314"/>
      <c r="AA48" s="312">
        <f>COUNTIFS($B$11:$B$30,AA$46,$C$11:$C$30,"A",$E$11:$E$30,"*")</f>
        <v>0</v>
      </c>
      <c r="AB48" s="313"/>
      <c r="AC48" s="314"/>
      <c r="AD48" s="312">
        <f>COUNTIFS($B$11:$B$30,AA$46,$C$11:$C$30,"B",$E$11:$E$30,"*")</f>
        <v>0</v>
      </c>
      <c r="AE48" s="313"/>
      <c r="AF48" s="314"/>
      <c r="AG48" s="312">
        <f>COUNTIFS($B$11:$B$30,AG$46,$C$11:$C$30,"A",$E$11:$E$30,"*")</f>
        <v>0</v>
      </c>
      <c r="AH48" s="313"/>
      <c r="AI48" s="314"/>
      <c r="AJ48" s="312">
        <f>COUNTIFS($B$11:$B$30,AG$46,$C$11:$C$30,"B",$E$11:$E$30,"*")</f>
        <v>0</v>
      </c>
      <c r="AK48" s="314"/>
      <c r="AL48" s="101">
        <f>COUNTIFS($B$11:$B$30,AL$46,$C$11:$C$30,"A",$E$11:$E$30,"*")</f>
        <v>0</v>
      </c>
      <c r="AM48" s="101">
        <f>COUNTIFS($B$11:$B$30,AL$46,$C$11:$C$30,"B",$E$11:$E$30,"*")</f>
        <v>0</v>
      </c>
      <c r="AN48" s="62"/>
    </row>
    <row r="49" spans="1:40" ht="18" customHeight="1" x14ac:dyDescent="0.45">
      <c r="A49" s="62"/>
      <c r="B49" s="82" t="s">
        <v>109</v>
      </c>
      <c r="C49" s="101">
        <f>COUNTIFS($B$11:$B$30,C$46,$C$11:$C$30,"C",$E$11:$E$30,"*")</f>
        <v>0</v>
      </c>
      <c r="D49" s="101">
        <f>COUNTIFS($B$11:$B$30,C$46,$C$11:$C$30,"D",$E$11:$E$30,"*")</f>
        <v>0</v>
      </c>
      <c r="E49" s="101">
        <f>COUNTIFS($B$11:$B$30,E$46,$C$11:$C$30,"C",$E$11:$E$30,"*")</f>
        <v>1</v>
      </c>
      <c r="F49" s="312">
        <f>COUNTIFS($B$11:$B$30,E$46,$C$11:$C$30,"D",$E$11:$E$30,"*")</f>
        <v>1</v>
      </c>
      <c r="G49" s="313"/>
      <c r="H49" s="314"/>
      <c r="I49" s="312">
        <f>COUNTIFS($B$11:$B$30,I$46,$C$11:$C$30,"C",$E$11:$E$30,"*")</f>
        <v>0</v>
      </c>
      <c r="J49" s="313"/>
      <c r="K49" s="314"/>
      <c r="L49" s="312">
        <f>COUNTIFS($B$11:$B$30,I$46,$C$11:$C$30,"D",$E$11:$E$30,"*")</f>
        <v>0</v>
      </c>
      <c r="M49" s="313"/>
      <c r="N49" s="314"/>
      <c r="O49" s="312">
        <f>COUNTIFS($B$11:$B$30,O$46,$C$11:$C$30,"C",$E$11:$E$30,"*")</f>
        <v>0</v>
      </c>
      <c r="P49" s="313"/>
      <c r="Q49" s="314"/>
      <c r="R49" s="312">
        <f>COUNTIFS($B$11:$B$30,O$46,$C$11:$C$30,"D",$E$11:$E$30,"*")</f>
        <v>0</v>
      </c>
      <c r="S49" s="313"/>
      <c r="T49" s="314"/>
      <c r="U49" s="312">
        <f>COUNTIFS($B$11:$B$30,U$46,$C$11:$C$30,"C",$E$11:$E$30,"*")</f>
        <v>0</v>
      </c>
      <c r="V49" s="313"/>
      <c r="W49" s="314"/>
      <c r="X49" s="312">
        <f>COUNTIFS($B$11:$B$30,U$46,$C$11:$C$30,"D",$E$11:$E$30,"*")</f>
        <v>0</v>
      </c>
      <c r="Y49" s="313"/>
      <c r="Z49" s="314"/>
      <c r="AA49" s="312">
        <f>COUNTIFS($B$11:$B$30,AA$46,$C$11:$C$30,"C",$E$11:$E$30,"*")</f>
        <v>0</v>
      </c>
      <c r="AB49" s="313"/>
      <c r="AC49" s="314"/>
      <c r="AD49" s="312">
        <f>COUNTIFS($B$11:$B$30,AA$46,$C$11:$C$30,"D",$E$11:$E$30,"*")</f>
        <v>0</v>
      </c>
      <c r="AE49" s="313"/>
      <c r="AF49" s="314"/>
      <c r="AG49" s="312">
        <f>COUNTIFS($B$11:$B$30,AG$46,$C$11:$C$30,"C",$E$11:$E$30,"*")</f>
        <v>0</v>
      </c>
      <c r="AH49" s="313"/>
      <c r="AI49" s="314"/>
      <c r="AJ49" s="312">
        <f>COUNTIFS($B$11:$B$30,AG$46,$C$11:$C$30,"D",$E$11:$E$30,"*")</f>
        <v>0</v>
      </c>
      <c r="AK49" s="314"/>
      <c r="AL49" s="101">
        <f>COUNTIFS($B$11:$B$30,AL$46,$C$11:$C$30,"C",$E$11:$E$30,"*")</f>
        <v>0</v>
      </c>
      <c r="AM49" s="101">
        <f>COUNTIFS($B$11:$B$30,AL$46,$C$11:$C$30,"D",$E$11:$E$30,"*")</f>
        <v>0</v>
      </c>
      <c r="AN49" s="62"/>
    </row>
    <row r="50" spans="1:40" ht="24.9" customHeight="1" x14ac:dyDescent="0.45">
      <c r="A50" s="62"/>
      <c r="B50" s="82" t="s">
        <v>201</v>
      </c>
      <c r="C50" s="309">
        <f>IF($AK$3="４週",SUMIFS($AK$11:$AK$30,$B$11:$B$30,C46)/4/$AH$5,IF($AK$3="歴月",SUMIFS($AK$11:$AK$30,$B$11:$B$30,C46)/$AL$5,"記載する期間を選択してください"))</f>
        <v>0</v>
      </c>
      <c r="D50" s="317"/>
      <c r="E50" s="309">
        <f>IF($AK$3="４週",SUMIFS($AK$11:$AK$30,$B$11:$B$30,E46)/4/$AH$5,IF($AK$3="歴月",SUMIFS($AK$11:$AK$30,$B$11:$B$30,E46)/$AL$5,"記載する期間を選択してください"))</f>
        <v>0</v>
      </c>
      <c r="F50" s="310"/>
      <c r="G50" s="310"/>
      <c r="H50" s="317"/>
      <c r="I50" s="309">
        <f>IF($AK$3="４週",SUMIFS($AK$11:$AK$30,$B$11:$B$30,I46)/4/$AH$5,IF($AK$3="歴月",SUMIFS($AK$11:$AK$30,$B$11:$B$30,I46)/$AL$5,"記載する期間を選択してください"))</f>
        <v>0</v>
      </c>
      <c r="J50" s="310"/>
      <c r="K50" s="310"/>
      <c r="L50" s="310"/>
      <c r="M50" s="310"/>
      <c r="N50" s="317"/>
      <c r="O50" s="309">
        <f>IF($AK$3="４週",SUMIFS($AK$11:$AK$30,$B$11:$B$30,O46)/4/$AH$5,IF($AK$3="歴月",SUMIFS($AK$11:$AK$30,$B$11:$B$30,O46)/$AL$5,"記載する期間を選択してください"))</f>
        <v>0</v>
      </c>
      <c r="P50" s="310"/>
      <c r="Q50" s="310"/>
      <c r="R50" s="310"/>
      <c r="S50" s="310"/>
      <c r="T50" s="317"/>
      <c r="U50" s="309">
        <f>IF($AK$3="４週",SUMIFS($AK$11:$AK$30,$B$11:$B$30,U46)/4/$AH$5,IF($AK$3="歴月",SUMIFS($AK$11:$AK$30,$B$11:$B$30,U46)/$AL$5,"記載する期間を選択してください"))</f>
        <v>0</v>
      </c>
      <c r="V50" s="310"/>
      <c r="W50" s="310"/>
      <c r="X50" s="310"/>
      <c r="Y50" s="310"/>
      <c r="Z50" s="317"/>
      <c r="AA50" s="309">
        <f>IF($AK$3="４週",SUMIFS($AK$11:$AK$30,$B$11:$B$30,AA46)/4/$AH$5,IF($AK$3="歴月",SUMIFS($AK$11:$AK$30,$B$11:$B$30,AA46)/$AL$5,"記載する期間を選択してください"))</f>
        <v>0</v>
      </c>
      <c r="AB50" s="310"/>
      <c r="AC50" s="310"/>
      <c r="AD50" s="310"/>
      <c r="AE50" s="310"/>
      <c r="AF50" s="317"/>
      <c r="AG50" s="309">
        <f>IF($AK$3="４週",SUMIFS($AK$11:$AK$30,$B$11:$B$30,AG46)/4/$AH$5,IF($AK$3="歴月",SUMIFS($AK$11:$AK$30,$B$11:$B$30,AG46)/$AL$5,"記載する期間を選択してください"))</f>
        <v>0</v>
      </c>
      <c r="AH50" s="310"/>
      <c r="AI50" s="310"/>
      <c r="AJ50" s="310"/>
      <c r="AK50" s="317"/>
      <c r="AL50" s="309">
        <f>IF($AK$3="４週",SUMIFS($AK$11:$AK$30,$B$11:$B$30,AL46)/4/$AH$5,IF($AK$3="歴月",SUMIFS($AK$11:$AK$30,$B$11:$B$30,AL46)/$AL$5,"記載する期間を選択してください"))</f>
        <v>0</v>
      </c>
      <c r="AM50" s="317"/>
      <c r="AN50" s="62"/>
    </row>
    <row r="51" spans="1:40" ht="5.0999999999999996" customHeight="1" x14ac:dyDescent="0.45">
      <c r="A51" s="62"/>
      <c r="B51" s="59"/>
      <c r="C51" s="78">
        <v>2</v>
      </c>
      <c r="D51" s="78"/>
      <c r="E51" s="78">
        <v>3</v>
      </c>
      <c r="F51" s="78"/>
      <c r="G51" s="78"/>
      <c r="H51" s="78"/>
      <c r="I51" s="78">
        <v>4</v>
      </c>
      <c r="J51" s="78"/>
      <c r="K51" s="78"/>
      <c r="L51" s="78"/>
      <c r="M51" s="78"/>
      <c r="N51" s="78"/>
      <c r="O51" s="78">
        <v>5</v>
      </c>
      <c r="P51" s="78"/>
      <c r="Q51" s="78"/>
      <c r="R51" s="78"/>
      <c r="S51" s="78"/>
      <c r="T51" s="78"/>
      <c r="U51" s="78">
        <v>6</v>
      </c>
      <c r="V51" s="78"/>
      <c r="W51" s="78"/>
      <c r="X51" s="78"/>
      <c r="Y51" s="78"/>
      <c r="Z51" s="78"/>
      <c r="AA51" s="78">
        <v>7</v>
      </c>
      <c r="AB51" s="78"/>
      <c r="AC51" s="78"/>
      <c r="AD51" s="78"/>
      <c r="AE51" s="78"/>
      <c r="AF51" s="78"/>
      <c r="AG51" s="78">
        <v>8</v>
      </c>
      <c r="AH51" s="78"/>
      <c r="AI51" s="78"/>
      <c r="AJ51" s="78"/>
      <c r="AK51" s="78"/>
      <c r="AL51" s="78">
        <v>9</v>
      </c>
      <c r="AM51" s="100"/>
      <c r="AN51" s="62"/>
    </row>
    <row r="52" spans="1:40" ht="15" customHeight="1" x14ac:dyDescent="0.45">
      <c r="A52" s="60" t="s">
        <v>166</v>
      </c>
      <c r="B52" s="91"/>
      <c r="C52" s="92"/>
      <c r="D52" s="92"/>
      <c r="E52" s="92"/>
      <c r="F52" s="93"/>
      <c r="G52" s="92"/>
      <c r="H52" s="78"/>
      <c r="I52" s="78"/>
      <c r="J52" s="78"/>
      <c r="K52" s="78"/>
      <c r="L52" s="78"/>
      <c r="M52" s="78"/>
      <c r="N52" s="78"/>
      <c r="O52" s="78"/>
      <c r="P52" s="78"/>
      <c r="Q52" s="78"/>
      <c r="R52" s="78">
        <v>6</v>
      </c>
      <c r="S52" s="78"/>
      <c r="T52" s="78"/>
      <c r="U52" s="78"/>
      <c r="V52" s="78"/>
      <c r="W52" s="78"/>
      <c r="X52" s="78">
        <v>7</v>
      </c>
      <c r="Y52" s="78"/>
      <c r="Z52" s="78"/>
      <c r="AA52" s="78"/>
      <c r="AB52" s="78"/>
      <c r="AC52" s="78"/>
      <c r="AD52" s="78">
        <v>8</v>
      </c>
      <c r="AE52" s="78"/>
      <c r="AF52" s="78"/>
      <c r="AG52" s="79"/>
      <c r="AH52" s="79"/>
      <c r="AI52" s="79"/>
      <c r="AJ52" s="79">
        <v>9</v>
      </c>
      <c r="AK52" s="77"/>
      <c r="AL52" s="77"/>
      <c r="AM52" s="62"/>
    </row>
    <row r="53" spans="1:40" s="60" customFormat="1" ht="15" customHeight="1" x14ac:dyDescent="0.45">
      <c r="A53" s="60" t="s">
        <v>167</v>
      </c>
      <c r="B53" s="86"/>
      <c r="C53" s="86"/>
      <c r="D53" s="86"/>
      <c r="E53" s="86"/>
      <c r="F53" s="86"/>
      <c r="G53" s="86"/>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row>
    <row r="54" spans="1:40" s="60" customFormat="1" ht="15" customHeight="1" x14ac:dyDescent="0.45">
      <c r="A54" s="60" t="s">
        <v>217</v>
      </c>
      <c r="B54" s="86"/>
      <c r="C54" s="86"/>
      <c r="D54" s="86"/>
      <c r="E54" s="86"/>
      <c r="F54" s="86"/>
      <c r="G54" s="86"/>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row>
    <row r="55" spans="1:40" s="60" customFormat="1" ht="15" customHeight="1" x14ac:dyDescent="0.45">
      <c r="A55" s="60" t="s">
        <v>168</v>
      </c>
      <c r="B55" s="86"/>
      <c r="C55" s="86"/>
      <c r="D55" s="86"/>
      <c r="E55" s="86"/>
      <c r="F55" s="86"/>
      <c r="G55" s="86"/>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row>
    <row r="56" spans="1:40" s="60" customFormat="1" ht="15" customHeight="1" x14ac:dyDescent="0.45">
      <c r="A56" s="60" t="s">
        <v>169</v>
      </c>
      <c r="B56" s="86"/>
      <c r="C56" s="86"/>
      <c r="D56" s="86"/>
      <c r="E56" s="86"/>
      <c r="F56" s="86"/>
      <c r="G56" s="86"/>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row>
    <row r="57" spans="1:40" ht="15" customHeight="1" x14ac:dyDescent="0.45">
      <c r="A57" s="60" t="s">
        <v>170</v>
      </c>
      <c r="B57" s="94"/>
      <c r="C57" s="60"/>
      <c r="D57" s="60"/>
      <c r="E57" s="60"/>
      <c r="F57" s="60"/>
      <c r="G57" s="60"/>
    </row>
    <row r="58" spans="1:40" ht="15" customHeight="1" x14ac:dyDescent="0.45">
      <c r="A58" s="60" t="s">
        <v>171</v>
      </c>
      <c r="B58" s="94"/>
      <c r="C58" s="60"/>
      <c r="D58" s="60"/>
      <c r="E58" s="60"/>
      <c r="F58" s="60"/>
      <c r="G58" s="60"/>
    </row>
    <row r="59" spans="1:40" ht="15" customHeight="1" x14ac:dyDescent="0.45">
      <c r="A59" s="60"/>
      <c r="B59" s="75" t="s">
        <v>172</v>
      </c>
      <c r="C59" s="267" t="s">
        <v>173</v>
      </c>
      <c r="D59" s="267"/>
      <c r="E59" s="267"/>
      <c r="F59" s="60"/>
      <c r="G59" s="60"/>
    </row>
    <row r="60" spans="1:40" ht="15" customHeight="1" x14ac:dyDescent="0.45">
      <c r="A60" s="60"/>
      <c r="B60" s="97" t="s">
        <v>190</v>
      </c>
      <c r="C60" s="280" t="s">
        <v>174</v>
      </c>
      <c r="D60" s="280"/>
      <c r="E60" s="280"/>
      <c r="F60" s="60"/>
      <c r="G60" s="60"/>
    </row>
    <row r="61" spans="1:40" ht="15" customHeight="1" x14ac:dyDescent="0.45">
      <c r="A61" s="60"/>
      <c r="B61" s="97" t="s">
        <v>191</v>
      </c>
      <c r="C61" s="280" t="s">
        <v>175</v>
      </c>
      <c r="D61" s="280"/>
      <c r="E61" s="280"/>
      <c r="F61" s="60"/>
      <c r="G61" s="60"/>
    </row>
    <row r="62" spans="1:40" ht="15" customHeight="1" x14ac:dyDescent="0.45">
      <c r="A62" s="60"/>
      <c r="B62" s="97" t="s">
        <v>192</v>
      </c>
      <c r="C62" s="280" t="s">
        <v>176</v>
      </c>
      <c r="D62" s="280"/>
      <c r="E62" s="280"/>
      <c r="F62" s="60"/>
      <c r="G62" s="60"/>
    </row>
    <row r="63" spans="1:40" ht="15" customHeight="1" x14ac:dyDescent="0.45">
      <c r="A63" s="60"/>
      <c r="B63" s="97" t="s">
        <v>193</v>
      </c>
      <c r="C63" s="280" t="s">
        <v>177</v>
      </c>
      <c r="D63" s="280"/>
      <c r="E63" s="280"/>
      <c r="F63" s="60"/>
      <c r="G63" s="60"/>
    </row>
    <row r="64" spans="1:40" ht="15" customHeight="1" x14ac:dyDescent="0.45">
      <c r="A64" s="60"/>
      <c r="B64" s="60" t="s">
        <v>178</v>
      </c>
      <c r="C64" s="60"/>
      <c r="D64" s="60"/>
      <c r="E64" s="60"/>
      <c r="F64" s="60"/>
      <c r="G64" s="60"/>
    </row>
    <row r="65" spans="1:7" ht="15" customHeight="1" x14ac:dyDescent="0.45">
      <c r="A65" s="60"/>
      <c r="B65" s="60" t="s">
        <v>195</v>
      </c>
      <c r="C65" s="60"/>
      <c r="D65" s="60"/>
      <c r="E65" s="60"/>
      <c r="F65" s="60"/>
      <c r="G65" s="60"/>
    </row>
    <row r="66" spans="1:7" ht="15" customHeight="1" x14ac:dyDescent="0.45">
      <c r="A66" s="60"/>
      <c r="B66" s="60" t="s">
        <v>179</v>
      </c>
      <c r="C66" s="60"/>
      <c r="D66" s="60"/>
      <c r="E66" s="60"/>
      <c r="F66" s="60"/>
      <c r="G66" s="60"/>
    </row>
    <row r="67" spans="1:7" ht="15" customHeight="1" x14ac:dyDescent="0.45">
      <c r="A67" s="60" t="s">
        <v>180</v>
      </c>
      <c r="B67" s="94"/>
      <c r="C67" s="60"/>
      <c r="D67" s="60"/>
      <c r="E67" s="60"/>
      <c r="F67" s="60"/>
      <c r="G67" s="60"/>
    </row>
    <row r="68" spans="1:7" ht="15" customHeight="1" x14ac:dyDescent="0.45">
      <c r="A68" s="60" t="s">
        <v>181</v>
      </c>
      <c r="B68" s="94"/>
      <c r="C68" s="60"/>
      <c r="D68" s="60"/>
      <c r="E68" s="60"/>
      <c r="F68" s="60"/>
      <c r="G68" s="60"/>
    </row>
    <row r="69" spans="1:7" ht="15" customHeight="1" x14ac:dyDescent="0.45">
      <c r="A69" s="60" t="s">
        <v>196</v>
      </c>
      <c r="B69" s="94"/>
      <c r="C69" s="60"/>
      <c r="D69" s="60"/>
      <c r="E69" s="60"/>
      <c r="F69" s="60"/>
      <c r="G69" s="60"/>
    </row>
    <row r="70" spans="1:7" ht="15" customHeight="1" x14ac:dyDescent="0.45">
      <c r="A70" s="60" t="s">
        <v>182</v>
      </c>
      <c r="B70" s="94"/>
      <c r="C70" s="60"/>
      <c r="D70" s="60"/>
      <c r="E70" s="60"/>
      <c r="F70" s="60"/>
      <c r="G70" s="60"/>
    </row>
    <row r="71" spans="1:7" ht="15" customHeight="1" x14ac:dyDescent="0.45">
      <c r="A71" s="60" t="s">
        <v>316</v>
      </c>
      <c r="B71" s="94"/>
      <c r="C71" s="60"/>
      <c r="D71" s="60"/>
      <c r="E71" s="60"/>
      <c r="F71" s="60"/>
      <c r="G71" s="60"/>
    </row>
    <row r="72" spans="1:7" ht="15" customHeight="1" x14ac:dyDescent="0.45">
      <c r="A72" s="60" t="s">
        <v>183</v>
      </c>
      <c r="B72" s="94"/>
      <c r="C72" s="60"/>
      <c r="D72" s="60"/>
      <c r="E72" s="60"/>
      <c r="F72" s="60"/>
      <c r="G72" s="60"/>
    </row>
    <row r="73" spans="1:7" ht="15" customHeight="1" x14ac:dyDescent="0.45">
      <c r="A73" s="60" t="s">
        <v>184</v>
      </c>
      <c r="B73" s="94"/>
      <c r="C73" s="60"/>
      <c r="D73" s="60"/>
      <c r="E73" s="60"/>
      <c r="F73" s="60"/>
      <c r="G73" s="60"/>
    </row>
    <row r="74" spans="1:7" ht="15" customHeight="1" x14ac:dyDescent="0.45">
      <c r="A74" s="60" t="s">
        <v>185</v>
      </c>
      <c r="B74" s="94"/>
      <c r="C74" s="60"/>
      <c r="D74" s="60"/>
      <c r="E74" s="60"/>
      <c r="F74" s="60"/>
      <c r="G74" s="60"/>
    </row>
    <row r="75" spans="1:7" ht="15" customHeight="1" x14ac:dyDescent="0.45">
      <c r="A75" s="60" t="s">
        <v>186</v>
      </c>
      <c r="B75" s="94"/>
      <c r="C75" s="60"/>
      <c r="D75" s="60"/>
      <c r="E75" s="60"/>
      <c r="F75" s="60"/>
      <c r="G75" s="60"/>
    </row>
    <row r="76" spans="1:7" ht="15" customHeight="1" x14ac:dyDescent="0.45">
      <c r="A76" s="60" t="s">
        <v>187</v>
      </c>
      <c r="B76" s="94"/>
      <c r="C76" s="60"/>
      <c r="D76" s="60"/>
      <c r="E76" s="60"/>
      <c r="F76" s="60"/>
      <c r="G76" s="60"/>
    </row>
    <row r="77" spans="1:7" ht="15" customHeight="1" x14ac:dyDescent="0.45">
      <c r="A77" s="60" t="s">
        <v>188</v>
      </c>
      <c r="B77" s="94"/>
      <c r="C77" s="60"/>
      <c r="D77" s="60"/>
      <c r="E77" s="60"/>
      <c r="F77" s="60"/>
      <c r="G77" s="60"/>
    </row>
    <row r="78" spans="1:7" ht="15" customHeight="1" x14ac:dyDescent="0.45">
      <c r="A78" s="60" t="s">
        <v>189</v>
      </c>
      <c r="B78" s="94"/>
      <c r="C78" s="60"/>
      <c r="D78" s="60"/>
      <c r="E78" s="60"/>
      <c r="F78" s="60"/>
      <c r="G78" s="60"/>
    </row>
    <row r="79" spans="1:7" ht="15" customHeight="1" x14ac:dyDescent="0.45">
      <c r="A79" s="60" t="s">
        <v>194</v>
      </c>
      <c r="B79" s="94"/>
      <c r="C79" s="60"/>
      <c r="D79" s="60"/>
      <c r="E79" s="60"/>
      <c r="F79" s="60"/>
      <c r="G79" s="60"/>
    </row>
  </sheetData>
  <mergeCells count="143">
    <mergeCell ref="AK1:AN1"/>
    <mergeCell ref="M2:P2"/>
    <mergeCell ref="Q2:R2"/>
    <mergeCell ref="S2:T2"/>
    <mergeCell ref="U2:V2"/>
    <mergeCell ref="AK2:AN2"/>
    <mergeCell ref="AK3:AN3"/>
    <mergeCell ref="AK4:AN4"/>
    <mergeCell ref="AH5:AJ5"/>
    <mergeCell ref="A7:A10"/>
    <mergeCell ref="B7:B10"/>
    <mergeCell ref="C7:C10"/>
    <mergeCell ref="D7:D10"/>
    <mergeCell ref="E7:E10"/>
    <mergeCell ref="F7:AJ7"/>
    <mergeCell ref="AK7:AK10"/>
    <mergeCell ref="AM26:AN26"/>
    <mergeCell ref="AM27:AN27"/>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9:AN29"/>
    <mergeCell ref="AM30:AN30"/>
    <mergeCell ref="A31:E31"/>
    <mergeCell ref="AM31:AN32"/>
    <mergeCell ref="A32:E32"/>
    <mergeCell ref="A37:C37"/>
    <mergeCell ref="F37:H37"/>
    <mergeCell ref="I37:K37"/>
    <mergeCell ref="L37:N37"/>
    <mergeCell ref="O37:Q37"/>
    <mergeCell ref="AL38:AL39"/>
    <mergeCell ref="A39:C39"/>
    <mergeCell ref="F39:H39"/>
    <mergeCell ref="I39:K39"/>
    <mergeCell ref="L39:N39"/>
    <mergeCell ref="O39:Q39"/>
    <mergeCell ref="R39:T39"/>
    <mergeCell ref="U39:W39"/>
    <mergeCell ref="X39:Z39"/>
    <mergeCell ref="AA39:AC39"/>
    <mergeCell ref="A38:C38"/>
    <mergeCell ref="F38:H38"/>
    <mergeCell ref="I38:K38"/>
    <mergeCell ref="L38:N38"/>
    <mergeCell ref="O38:Q38"/>
    <mergeCell ref="R38:T38"/>
    <mergeCell ref="U38:W38"/>
    <mergeCell ref="X38:Z38"/>
    <mergeCell ref="AA38:AC38"/>
    <mergeCell ref="AD39:AF39"/>
    <mergeCell ref="AG39:AI39"/>
    <mergeCell ref="AJ39:AK39"/>
    <mergeCell ref="AD38:AF38"/>
    <mergeCell ref="AG38:AI38"/>
    <mergeCell ref="AJ38:AK38"/>
    <mergeCell ref="R37:T37"/>
    <mergeCell ref="U37:W37"/>
    <mergeCell ref="X37:Z37"/>
    <mergeCell ref="AA37:AC37"/>
    <mergeCell ref="AD37:AF37"/>
    <mergeCell ref="AG37:AI37"/>
    <mergeCell ref="AJ37:AK37"/>
    <mergeCell ref="A42:B42"/>
    <mergeCell ref="C42:D42"/>
    <mergeCell ref="E42:H42"/>
    <mergeCell ref="A43:B43"/>
    <mergeCell ref="C43:D43"/>
    <mergeCell ref="E43:H43"/>
    <mergeCell ref="AL46:AM46"/>
    <mergeCell ref="F47:H47"/>
    <mergeCell ref="I47:K47"/>
    <mergeCell ref="L47:N47"/>
    <mergeCell ref="O47:Q47"/>
    <mergeCell ref="R47:T47"/>
    <mergeCell ref="U47:W47"/>
    <mergeCell ref="X47:Z47"/>
    <mergeCell ref="AA47:AC47"/>
    <mergeCell ref="AD47:AF47"/>
    <mergeCell ref="C46:D46"/>
    <mergeCell ref="E46:H46"/>
    <mergeCell ref="I46:N46"/>
    <mergeCell ref="O46:T46"/>
    <mergeCell ref="U46:Z46"/>
    <mergeCell ref="AA46:AF46"/>
    <mergeCell ref="AG46:AK46"/>
    <mergeCell ref="AG47:AI47"/>
    <mergeCell ref="AJ47:AK47"/>
    <mergeCell ref="AG50:AK50"/>
    <mergeCell ref="AL50:AM50"/>
    <mergeCell ref="C59:E59"/>
    <mergeCell ref="C60:E60"/>
    <mergeCell ref="AG48:AI48"/>
    <mergeCell ref="AJ48:AK48"/>
    <mergeCell ref="F49:H49"/>
    <mergeCell ref="I49:K49"/>
    <mergeCell ref="L49:N49"/>
    <mergeCell ref="AA48:AC48"/>
    <mergeCell ref="AD48:AF48"/>
    <mergeCell ref="AG49:AI49"/>
    <mergeCell ref="AJ49:AK49"/>
    <mergeCell ref="F48:H48"/>
    <mergeCell ref="I48:K48"/>
    <mergeCell ref="L48:N48"/>
    <mergeCell ref="O48:Q48"/>
    <mergeCell ref="R48:T48"/>
    <mergeCell ref="U48:W48"/>
    <mergeCell ref="X48:Z48"/>
    <mergeCell ref="O49:Q49"/>
    <mergeCell ref="R49:T49"/>
    <mergeCell ref="U49:W49"/>
    <mergeCell ref="X49:Z49"/>
    <mergeCell ref="AA49:AC49"/>
    <mergeCell ref="AD49:AF49"/>
    <mergeCell ref="O50:T50"/>
    <mergeCell ref="U50:Z50"/>
    <mergeCell ref="AA50:AF50"/>
    <mergeCell ref="C61:E61"/>
    <mergeCell ref="C62:E62"/>
    <mergeCell ref="C63:E63"/>
    <mergeCell ref="I50:N50"/>
    <mergeCell ref="C50:D50"/>
    <mergeCell ref="E50:H50"/>
  </mergeCells>
  <phoneticPr fontId="3"/>
  <dataValidations count="6">
    <dataValidation type="list" allowBlank="1" showInputMessage="1" showErrorMessage="1" sqref="C11:C30" xr:uid="{00000000-0002-0000-0800-000000000000}">
      <formula1>"A,B,C,D"</formula1>
    </dataValidation>
    <dataValidation operator="greaterThanOrEqual" allowBlank="1" showInputMessage="1" showErrorMessage="1" sqref="I44 AJ38:AJ39 AL38 L40 L44 I40" xr:uid="{00000000-0002-0000-0800-000001000000}"/>
    <dataValidation type="whole" operator="greaterThanOrEqual" allowBlank="1" showInputMessage="1" showErrorMessage="1" sqref="I38:I39 D38:F39 AG38:AG39 AD38:AD39 AA38:AA39 X38:X39 U38:U39 R38:R39 O38:O39 L38:L39" xr:uid="{00000000-0002-0000-0800-000002000000}">
      <formula1>0</formula1>
    </dataValidation>
    <dataValidation type="list" allowBlank="1" showInputMessage="1" showErrorMessage="1" sqref="AK4:AN4" xr:uid="{00000000-0002-0000-0800-000003000000}">
      <formula1>"予定,実績"</formula1>
    </dataValidation>
    <dataValidation type="list" allowBlank="1" showInputMessage="1" showErrorMessage="1" sqref="AK3:AN3" xr:uid="{00000000-0002-0000-0800-000004000000}">
      <formula1>"４週,歴月"</formula1>
    </dataValidation>
    <dataValidation type="list" allowBlank="1" showInputMessage="1" showErrorMessage="1" sqref="B11:B30" xr:uid="{00000000-0002-0000-0800-000005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77" fitToWidth="0" fitToHeight="0" orientation="landscape" r:id="rId1"/>
  <headerFooter alignWithMargins="0">
    <oddHeader>&amp;L&amp;"ＭＳ ゴシック,標準"&amp;10（参考様式）</oddHeader>
  </headerFooter>
  <rowBreaks count="1" manualBreakCount="1">
    <brk id="35" max="3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d6dcacc7-e460-4c7a-a2ed-e890e37b378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D4D2985358D454F91CDFA96398E7DAC" ma:contentTypeVersion="14" ma:contentTypeDescription="新しいドキュメントを作成します。" ma:contentTypeScope="" ma:versionID="71eb6addb018fd950b687f1cd066f3b3">
  <xsd:schema xmlns:xsd="http://www.w3.org/2001/XMLSchema" xmlns:xs="http://www.w3.org/2001/XMLSchema" xmlns:p="http://schemas.microsoft.com/office/2006/metadata/properties" xmlns:ns2="d6dcacc7-e460-4c7a-a2ed-e890e37b378d" xmlns:ns3="7f1e29f5-1aa2-4ed7-a4c5-0f459278da93" targetNamespace="http://schemas.microsoft.com/office/2006/metadata/properties" ma:root="true" ma:fieldsID="2aff8d9f6c550a0b35c83d5403a45cac" ns2:_="" ns3:_="">
    <xsd:import namespace="d6dcacc7-e460-4c7a-a2ed-e890e37b378d"/>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dcacc7-e460-4c7a-a2ed-e890e37b37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a41d66d-d143-4902-b9c6-26b6399b087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34DF84-BC9F-479D-BF67-3697D0FBC612}">
  <ds:schemaRefs>
    <ds:schemaRef ds:uri="http://schemas.microsoft.com/office/2006/metadata/properties"/>
    <ds:schemaRef ds:uri="http://schemas.microsoft.com/office/infopath/2007/PartnerControls"/>
    <ds:schemaRef ds:uri="7f1e29f5-1aa2-4ed7-a4c5-0f459278da93"/>
    <ds:schemaRef ds:uri="d6dcacc7-e460-4c7a-a2ed-e890e37b378d"/>
  </ds:schemaRefs>
</ds:datastoreItem>
</file>

<file path=customXml/itemProps2.xml><?xml version="1.0" encoding="utf-8"?>
<ds:datastoreItem xmlns:ds="http://schemas.openxmlformats.org/officeDocument/2006/customXml" ds:itemID="{3B092F6D-A213-4140-9345-E45F17986020}">
  <ds:schemaRefs>
    <ds:schemaRef ds:uri="http://schemas.microsoft.com/sharepoint/v3/contenttype/forms"/>
  </ds:schemaRefs>
</ds:datastoreItem>
</file>

<file path=customXml/itemProps3.xml><?xml version="1.0" encoding="utf-8"?>
<ds:datastoreItem xmlns:ds="http://schemas.openxmlformats.org/officeDocument/2006/customXml" ds:itemID="{35FB06FC-71AE-41B6-945C-C0B3B99AC3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dcacc7-e460-4c7a-a2ed-e890e37b378d"/>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29</vt:i4>
      </vt:variant>
      <vt:variant>
        <vt:lpstr>名前付き一覧</vt:lpstr>
      </vt:variant>
      <vt:variant>
        <vt:i4>60</vt:i4>
      </vt:variant>
    </vt:vector>
  </HeadingPairs>
  <TitlesOfParts>
    <vt:vector size="89" baseType="lpstr">
      <vt:lpstr>付表３－２</vt:lpstr>
      <vt:lpstr>勤務形態一覧表（汎用）</vt:lpstr>
      <vt:lpstr>勤務形態一覧表（居宅介護）</vt:lpstr>
      <vt:lpstr>勤務形態一覧表（重度訪問介護）</vt:lpstr>
      <vt:lpstr>勤務形態一覧表（同行援護）</vt:lpstr>
      <vt:lpstr>勤務形態一覧表（行動援護）</vt:lpstr>
      <vt:lpstr>勤務形態一覧表（療養介護）</vt:lpstr>
      <vt:lpstr>勤務形態一覧表（生活介護）</vt:lpstr>
      <vt:lpstr>勤務形態一覧表（機能訓練）</vt:lpstr>
      <vt:lpstr>勤務形態一覧表（生活訓練）</vt:lpstr>
      <vt:lpstr>勤務形態一覧表（就労移行支援）</vt:lpstr>
      <vt:lpstr>勤務形態一覧表（認定指定就労移行支援）</vt:lpstr>
      <vt:lpstr>勤務形態一覧表（就労継続支援A型・B型）</vt:lpstr>
      <vt:lpstr>勤務形態一覧表（就労定着支援）</vt:lpstr>
      <vt:lpstr>勤務形態一覧表（自立生活援助）</vt:lpstr>
      <vt:lpstr>勤務形態一覧表（共同生活援助・介護サービス包括型）</vt:lpstr>
      <vt:lpstr>勤務形態一覧表（共同生活援助・外部サービス利用型）</vt:lpstr>
      <vt:lpstr>勤務形態一覧表（共同生活援助・日中サービス支援型</vt:lpstr>
      <vt:lpstr>勤務形態一覧表（障害者支援施設）</vt:lpstr>
      <vt:lpstr>勤務形態一覧表（一般相談支援）</vt:lpstr>
      <vt:lpstr>勤務形態一覧（特定相談支援・障害児相談支援）</vt:lpstr>
      <vt:lpstr>勤務形態一覧表（児童発達支援・放課後デイサービス）</vt:lpstr>
      <vt:lpstr>勤務形態一覧表（児童発達支援・主として重症心身障害児）</vt:lpstr>
      <vt:lpstr>勤務形態一覧表（児童発達支援センター）</vt:lpstr>
      <vt:lpstr>勤務形態一覧表（居宅訪問型児童発達支援）</vt:lpstr>
      <vt:lpstr>勤務形態一覧表（保育所等訪問支援）</vt:lpstr>
      <vt:lpstr>勤務形態一覧表（福祉型障害児入所施設）</vt:lpstr>
      <vt:lpstr>勤務形態一覧表（医療型障害児入所施設）</vt:lpstr>
      <vt:lpstr>選択肢</vt:lpstr>
      <vt:lpstr>'勤務形態一覧（特定相談支援・障害児相談支援）'!Print_Area</vt:lpstr>
      <vt:lpstr>'勤務形態一覧表（医療型障害児入所施設）'!Print_Area</vt:lpstr>
      <vt:lpstr>'勤務形態一覧表（一般相談支援）'!Print_Area</vt:lpstr>
      <vt:lpstr>'勤務形態一覧表（機能訓練）'!Print_Area</vt:lpstr>
      <vt:lpstr>'勤務形態一覧表（居宅介護）'!Print_Area</vt:lpstr>
      <vt:lpstr>'勤務形態一覧表（居宅訪問型児童発達支援）'!Print_Area</vt:lpstr>
      <vt:lpstr>'勤務形態一覧表（共同生活援助・介護サービス包括型）'!Print_Area</vt:lpstr>
      <vt:lpstr>'勤務形態一覧表（共同生活援助・外部サービス利用型）'!Print_Area</vt:lpstr>
      <vt:lpstr>'勤務形態一覧表（共同生活援助・日中サービス支援型'!Print_Area</vt:lpstr>
      <vt:lpstr>'勤務形態一覧表（行動援護）'!Print_Area</vt:lpstr>
      <vt:lpstr>'勤務形態一覧表（児童発達支援・主として重症心身障害児）'!Print_Area</vt:lpstr>
      <vt:lpstr>'勤務形態一覧表（児童発達支援・放課後デイサービス）'!Print_Area</vt:lpstr>
      <vt:lpstr>'勤務形態一覧表（児童発達支援センター）'!Print_Area</vt:lpstr>
      <vt:lpstr>'勤務形態一覧表（自立生活援助）'!Print_Area</vt:lpstr>
      <vt:lpstr>'勤務形態一覧表（就労移行支援）'!Print_Area</vt:lpstr>
      <vt:lpstr>'勤務形態一覧表（就労継続支援A型・B型）'!Print_Area</vt:lpstr>
      <vt:lpstr>'勤務形態一覧表（就労定着支援）'!Print_Area</vt:lpstr>
      <vt:lpstr>'勤務形態一覧表（重度訪問介護）'!Print_Area</vt:lpstr>
      <vt:lpstr>'勤務形態一覧表（障害者支援施設）'!Print_Area</vt:lpstr>
      <vt:lpstr>'勤務形態一覧表（生活介護）'!Print_Area</vt:lpstr>
      <vt:lpstr>'勤務形態一覧表（生活訓練）'!Print_Area</vt:lpstr>
      <vt:lpstr>'勤務形態一覧表（同行援護）'!Print_Area</vt:lpstr>
      <vt:lpstr>'勤務形態一覧表（認定指定就労移行支援）'!Print_Area</vt:lpstr>
      <vt:lpstr>'勤務形態一覧表（汎用）'!Print_Area</vt:lpstr>
      <vt:lpstr>'勤務形態一覧表（福祉型障害児入所施設）'!Print_Area</vt:lpstr>
      <vt:lpstr>'勤務形態一覧表（保育所等訪問支援）'!Print_Area</vt:lpstr>
      <vt:lpstr>'勤務形態一覧表（療養介護）'!Print_Area</vt:lpstr>
      <vt:lpstr>医療型障害児入所施設</vt:lpstr>
      <vt:lpstr>一般相談支援事業</vt:lpstr>
      <vt:lpstr>機能訓練</vt:lpstr>
      <vt:lpstr>居宅介護</vt:lpstr>
      <vt:lpstr>居宅介護・重度訪問介護・同行援護・行動援護</vt:lpstr>
      <vt:lpstr>居宅訪問型児童発達支援</vt:lpstr>
      <vt:lpstr>共同生活援助</vt:lpstr>
      <vt:lpstr>共同生活援助・介護サービス包括型</vt:lpstr>
      <vt:lpstr>共同生活援助・外部サービス利用型</vt:lpstr>
      <vt:lpstr>共同生活援助・日中サービス支援型</vt:lpstr>
      <vt:lpstr>行動援護</vt:lpstr>
      <vt:lpstr>児童発達支援・児童発達支援センターであるもの</vt:lpstr>
      <vt:lpstr>児童発達支援・主として重症心身障害児を対象とする場合</vt:lpstr>
      <vt:lpstr>児童発達支援・放課後等デイサービス</vt:lpstr>
      <vt:lpstr>自立生活援助</vt:lpstr>
      <vt:lpstr>就労移行支援</vt:lpstr>
      <vt:lpstr>就労継続支援Ａ型</vt:lpstr>
      <vt:lpstr>就労継続支援Ａ型・B型</vt:lpstr>
      <vt:lpstr>就労定着支援</vt:lpstr>
      <vt:lpstr>重度障害者等包括支援</vt:lpstr>
      <vt:lpstr>重度訪問介護</vt:lpstr>
      <vt:lpstr>障害者支援施設</vt:lpstr>
      <vt:lpstr>生活介護</vt:lpstr>
      <vt:lpstr>生活訓練</vt:lpstr>
      <vt:lpstr>短期入所・空床利用型</vt:lpstr>
      <vt:lpstr>短期入所・単独型</vt:lpstr>
      <vt:lpstr>短期入所・併設型</vt:lpstr>
      <vt:lpstr>同行援護</vt:lpstr>
      <vt:lpstr>特定相談支援・障害児相談支援</vt:lpstr>
      <vt:lpstr>認定指定就労移行支援</vt:lpstr>
      <vt:lpstr>福祉型障害児入所施設</vt:lpstr>
      <vt:lpstr>保育所等訪問支援</vt:lpstr>
      <vt:lpstr>療養介護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Takafumi Kuriki (JP)</dc:creator>
  <cp:lastModifiedBy>原 勝雄</cp:lastModifiedBy>
  <cp:lastPrinted>2024-02-28T17:27:15Z</cp:lastPrinted>
  <dcterms:created xsi:type="dcterms:W3CDTF">2023-12-20T14:26:55Z</dcterms:created>
  <dcterms:modified xsi:type="dcterms:W3CDTF">2026-04-24T08:04:32Z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0x0101004D4D2985358D454F91CDFA96398E7DAC</vt:lpwstr>
  </property>
</Properties>
</file>