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5.26.127\農村整備室\04    農村計画課　【新】\066_団体営事業\R7\02 いきいき農村基盤整備事業\05　要望量調査\"/>
    </mc:Choice>
  </mc:AlternateContent>
  <bookViews>
    <workbookView xWindow="0" yWindow="0" windowWidth="28800" windowHeight="11835" firstSheet="1" activeTab="1"/>
  </bookViews>
  <sheets>
    <sheet name="耕作条件" sheetId="4" state="hidden" r:id="rId1"/>
    <sheet name="いきいき地区別調書" sheetId="1" r:id="rId2"/>
    <sheet name="作成要領" sheetId="2" state="hidden" r:id="rId3"/>
    <sheet name="集計表" sheetId="3" state="hidden" r:id="rId4"/>
  </sheets>
  <definedNames>
    <definedName name="_xlnm._FilterDatabase" localSheetId="1" hidden="1">いきいき地区別調書!$B$11:$AJ$11</definedName>
    <definedName name="_xlnm._FilterDatabase" localSheetId="0" hidden="1">耕作条件!$A$22:$AJ$54</definedName>
    <definedName name="_Key1" localSheetId="0" hidden="1">#REF!</definedName>
    <definedName name="_Key1" localSheetId="2" hidden="1">#REF!</definedName>
    <definedName name="_Key1" hidden="1">#REF!</definedName>
    <definedName name="_Key2" localSheetId="0" hidden="1">#REF!</definedName>
    <definedName name="_Key2" localSheetId="2" hidden="1">#REF!</definedName>
    <definedName name="_Key2" hidden="1">#REF!</definedName>
    <definedName name="_Order1" hidden="1">255</definedName>
    <definedName name="_Order2" hidden="1">255</definedName>
    <definedName name="_Sort" localSheetId="0" hidden="1">#REF!</definedName>
    <definedName name="_Sort" localSheetId="2" hidden="1">#REF!</definedName>
    <definedName name="_Sort" hidden="1">#REF!</definedName>
    <definedName name="a" localSheetId="0" hidden="1">#REF!</definedName>
    <definedName name="a" hidden="1">#REF!</definedName>
    <definedName name="key" localSheetId="0" hidden="1">#REF!</definedName>
    <definedName name="key" hidden="1">#REF!</definedName>
    <definedName name="_xlnm.Print_Area" localSheetId="1">いきいき地区別調書!$B$1:$AH$20</definedName>
    <definedName name="_xlnm.Print_Area" localSheetId="0">耕作条件!$A$1:$AJ$75</definedName>
    <definedName name="_xlnm.Print_Area" localSheetId="2">作成要領!$A$1:$D$31</definedName>
    <definedName name="_xlnm.Print_Titles" localSheetId="1">いきいき地区別調書!$D:$E,いきいき地区別調書!$4:$10</definedName>
    <definedName name="_xlnm.Print_Titles" localSheetId="0">耕作条件!$B:$C,耕作条件!$10:$21</definedName>
    <definedName name="_xlnm.Print_Titles" localSheetId="2">作成要領!$3:$3</definedName>
    <definedName name="q" localSheetId="0" hidden="1">#REF!</definedName>
    <definedName name="q" localSheetId="2" hidden="1">#REF!</definedName>
    <definedName name="q" hidden="1">#REF!</definedName>
    <definedName name="Z_411AFC40_2584_4990_957F_8E6671E24C5D_.wvu.Cols" localSheetId="1" hidden="1">いきいき地区別調書!#REF!,いきいき地区別調書!#REF!,いきいき地区別調書!#REF!,いきいき地区別調書!#REF!,いきいき地区別調書!#REF!,いきいき地区別調書!#REF!,いきいき地区別調書!#REF!,いきいき地区別調書!#REF!</definedName>
    <definedName name="Z_411AFC40_2584_4990_957F_8E6671E24C5D_.wvu.Cols" localSheetId="0" hidden="1">耕作条件!#REF!,耕作条件!#REF!,耕作条件!#REF!,耕作条件!#REF!,耕作条件!#REF!,耕作条件!#REF!,耕作条件!#REF!,耕作条件!#REF!</definedName>
    <definedName name="Z_411AFC40_2584_4990_957F_8E6671E24C5D_.wvu.FilterData" localSheetId="1" hidden="1">いきいき地区別調書!$B$11:$AG$20</definedName>
    <definedName name="Z_411AFC40_2584_4990_957F_8E6671E24C5D_.wvu.FilterData" localSheetId="0" hidden="1">耕作条件!$A$22:$AJ$79</definedName>
    <definedName name="Z_411AFC40_2584_4990_957F_8E6671E24C5D_.wvu.PrintArea" localSheetId="1" hidden="1">いきいき地区別調書!$B$3:$AG$25</definedName>
    <definedName name="Z_411AFC40_2584_4990_957F_8E6671E24C5D_.wvu.PrintArea" localSheetId="0" hidden="1">耕作条件!$A$1:$AJ$94</definedName>
    <definedName name="Z_411AFC40_2584_4990_957F_8E6671E24C5D_.wvu.PrintArea" localSheetId="2" hidden="1">作成要領!$A$1:$D$31</definedName>
    <definedName name="Z_411AFC40_2584_4990_957F_8E6671E24C5D_.wvu.PrintTitles" localSheetId="1" hidden="1">いきいき地区別調書!$D:$E,いきいき地区別調書!$4:$10</definedName>
    <definedName name="Z_411AFC40_2584_4990_957F_8E6671E24C5D_.wvu.PrintTitles" localSheetId="0" hidden="1">耕作条件!$B:$C,耕作条件!$10:$21</definedName>
    <definedName name="Z_411AFC40_2584_4990_957F_8E6671E24C5D_.wvu.PrintTitles" localSheetId="2" hidden="1">作成要領!$3:$3</definedName>
    <definedName name="Z_411AFC40_2584_4990_957F_8E6671E24C5D_.wvu.Rows" localSheetId="2" hidden="1">作成要領!$7:$7</definedName>
    <definedName name="Z_5EB4C63D_0E07_4AF4_83D4_AF31B8D7B6D1_.wvu.FilterData" localSheetId="1" hidden="1">いきいき地区別調書!$B$11:$AG$20</definedName>
    <definedName name="Z_5EB4C63D_0E07_4AF4_83D4_AF31B8D7B6D1_.wvu.FilterData" localSheetId="0" hidden="1">耕作条件!$A$22:$AJ$79</definedName>
    <definedName name="Z_BEDE37DE_DEC5_4E80_A1D5_52B653665AC3_.wvu.Cols" localSheetId="1" hidden="1">いきいき地区別調書!$AB:$AE,いきいき地区別調書!#REF!,いきいき地区別調書!#REF!</definedName>
    <definedName name="Z_BEDE37DE_DEC5_4E80_A1D5_52B653665AC3_.wvu.Cols" localSheetId="0" hidden="1">耕作条件!$S:$V,耕作条件!$X:$AH,耕作条件!$AJ:$AJ</definedName>
    <definedName name="Z_BEDE37DE_DEC5_4E80_A1D5_52B653665AC3_.wvu.FilterData" localSheetId="1" hidden="1">いきいき地区別調書!$B$11:$AG$11</definedName>
    <definedName name="Z_BEDE37DE_DEC5_4E80_A1D5_52B653665AC3_.wvu.FilterData" localSheetId="0" hidden="1">耕作条件!$A$22:$AJ$22</definedName>
    <definedName name="Z_BEDE37DE_DEC5_4E80_A1D5_52B653665AC3_.wvu.PrintArea" localSheetId="1" hidden="1">いきいき地区別調書!$B$3:$AG$19</definedName>
    <definedName name="Z_BEDE37DE_DEC5_4E80_A1D5_52B653665AC3_.wvu.PrintArea" localSheetId="0" hidden="1">耕作条件!$A$1:$AJ$75</definedName>
    <definedName name="Z_BEDE37DE_DEC5_4E80_A1D5_52B653665AC3_.wvu.PrintArea" localSheetId="2" hidden="1">作成要領!$A$1:$D$31</definedName>
    <definedName name="Z_BEDE37DE_DEC5_4E80_A1D5_52B653665AC3_.wvu.PrintTitles" localSheetId="1" hidden="1">いきいき地区別調書!$D:$E,いきいき地区別調書!$4:$10</definedName>
    <definedName name="Z_BEDE37DE_DEC5_4E80_A1D5_52B653665AC3_.wvu.PrintTitles" localSheetId="0" hidden="1">耕作条件!$B:$C,耕作条件!$10:$21</definedName>
    <definedName name="Z_BEDE37DE_DEC5_4E80_A1D5_52B653665AC3_.wvu.PrintTitles" localSheetId="2" hidden="1">作成要領!$3:$3</definedName>
    <definedName name="Z_BEDE37DE_DEC5_4E80_A1D5_52B653665AC3_.wvu.Rows" localSheetId="1" hidden="1">いきいき地区別調書!#REF!</definedName>
    <definedName name="Z_BEDE37DE_DEC5_4E80_A1D5_52B653665AC3_.wvu.Rows" localSheetId="0" hidden="1">耕作条件!$2:$11</definedName>
    <definedName name="Z_BEDE37DE_DEC5_4E80_A1D5_52B653665AC3_.wvu.Rows" localSheetId="2" hidden="1">作成要領!$7:$7</definedName>
    <definedName name="Z_C0125626_5C92_4173_B019_57E650EB510B_.wvu.Cols" localSheetId="1" hidden="1">いきいき地区別調書!$AB:$AE,いきいき地区別調書!#REF!,いきいき地区別調書!#REF!</definedName>
    <definedName name="Z_C0125626_5C92_4173_B019_57E650EB510B_.wvu.Cols" localSheetId="0" hidden="1">耕作条件!$S:$V,耕作条件!$X:$AH,耕作条件!$AJ:$AJ</definedName>
    <definedName name="Z_C0125626_5C92_4173_B019_57E650EB510B_.wvu.FilterData" localSheetId="1" hidden="1">いきいき地区別調書!$B$11:$AG$11</definedName>
    <definedName name="Z_C0125626_5C92_4173_B019_57E650EB510B_.wvu.FilterData" localSheetId="0" hidden="1">耕作条件!$A$22:$AJ$22</definedName>
    <definedName name="Z_C0125626_5C92_4173_B019_57E650EB510B_.wvu.PrintArea" localSheetId="1" hidden="1">いきいき地区別調書!$B$3:$AG$19</definedName>
    <definedName name="Z_C0125626_5C92_4173_B019_57E650EB510B_.wvu.PrintArea" localSheetId="0" hidden="1">耕作条件!$A$1:$AJ$75</definedName>
    <definedName name="Z_C0125626_5C92_4173_B019_57E650EB510B_.wvu.PrintArea" localSheetId="2" hidden="1">作成要領!$A$1:$D$31</definedName>
    <definedName name="Z_C0125626_5C92_4173_B019_57E650EB510B_.wvu.PrintTitles" localSheetId="1" hidden="1">いきいき地区別調書!$D:$E,いきいき地区別調書!$4:$10</definedName>
    <definedName name="Z_C0125626_5C92_4173_B019_57E650EB510B_.wvu.PrintTitles" localSheetId="0" hidden="1">耕作条件!$B:$C,耕作条件!$10:$21</definedName>
    <definedName name="Z_C0125626_5C92_4173_B019_57E650EB510B_.wvu.PrintTitles" localSheetId="2" hidden="1">作成要領!$3:$3</definedName>
    <definedName name="Z_C0125626_5C92_4173_B019_57E650EB510B_.wvu.Rows" localSheetId="1" hidden="1">いきいき地区別調書!#REF!</definedName>
    <definedName name="Z_C0125626_5C92_4173_B019_57E650EB510B_.wvu.Rows" localSheetId="0" hidden="1">耕作条件!$2:$11</definedName>
    <definedName name="Z_C0125626_5C92_4173_B019_57E650EB510B_.wvu.Rows" localSheetId="2" hidden="1">作成要領!$7:$7</definedName>
    <definedName name="Z_FA1CB8D1_4D38_4987_B14B_01C1519DCC50_.wvu.Cols" localSheetId="1" hidden="1">いきいき地区別調書!#REF!,いきいき地区別調書!#REF!,いきいき地区別調書!#REF!,いきいき地区別調書!#REF!,いきいき地区別調書!#REF!,いきいき地区別調書!#REF!,いきいき地区別調書!#REF!,いきいき地区別調書!#REF!</definedName>
    <definedName name="Z_FA1CB8D1_4D38_4987_B14B_01C1519DCC50_.wvu.Cols" localSheetId="0" hidden="1">耕作条件!#REF!,耕作条件!#REF!,耕作条件!#REF!,耕作条件!#REF!,耕作条件!#REF!,耕作条件!#REF!,耕作条件!#REF!,耕作条件!#REF!</definedName>
    <definedName name="Z_FA1CB8D1_4D38_4987_B14B_01C1519DCC50_.wvu.FilterData" localSheetId="1" hidden="1">いきいき地区別調書!$B$11:$AG$20</definedName>
    <definedName name="Z_FA1CB8D1_4D38_4987_B14B_01C1519DCC50_.wvu.FilterData" localSheetId="0" hidden="1">耕作条件!$A$22:$AJ$79</definedName>
    <definedName name="Z_FA1CB8D1_4D38_4987_B14B_01C1519DCC50_.wvu.PrintArea" localSheetId="1" hidden="1">いきいき地区別調書!$B$3:$AG$25</definedName>
    <definedName name="Z_FA1CB8D1_4D38_4987_B14B_01C1519DCC50_.wvu.PrintArea" localSheetId="0" hidden="1">耕作条件!$A$1:$AJ$94</definedName>
    <definedName name="Z_FA1CB8D1_4D38_4987_B14B_01C1519DCC50_.wvu.PrintArea" localSheetId="2" hidden="1">作成要領!$A$1:$D$31</definedName>
    <definedName name="Z_FA1CB8D1_4D38_4987_B14B_01C1519DCC50_.wvu.PrintTitles" localSheetId="1" hidden="1">いきいき地区別調書!$D:$E,いきいき地区別調書!$4:$10</definedName>
    <definedName name="Z_FA1CB8D1_4D38_4987_B14B_01C1519DCC50_.wvu.PrintTitles" localSheetId="0" hidden="1">耕作条件!$B:$C,耕作条件!$10:$21</definedName>
    <definedName name="Z_FA1CB8D1_4D38_4987_B14B_01C1519DCC50_.wvu.PrintTitles" localSheetId="2" hidden="1">作成要領!$3:$3</definedName>
    <definedName name="Z_FA1CB8D1_4D38_4987_B14B_01C1519DCC50_.wvu.Rows" localSheetId="2" hidden="1">作成要領!$7:$7</definedName>
    <definedName name="ﾊﾞｯｸﾃﾞｰﾀ事業費欄" localSheetId="0">#REF!</definedName>
    <definedName name="ﾊﾞｯｸﾃﾞｰﾀ事業費欄" localSheetId="2">#REF!</definedName>
    <definedName name="ﾊﾞｯｸﾃﾞｰﾀ事業費欄">#REF!</definedName>
    <definedName name="ﾌﾟﾗﾝ事業費欄" localSheetId="0">#REF!</definedName>
    <definedName name="ﾌﾟﾗﾝ事業費欄" localSheetId="2">#REF!</definedName>
    <definedName name="ﾌﾟﾗﾝ事業費欄">#REF!</definedName>
    <definedName name="分析補助番号" localSheetId="0">#REF!</definedName>
    <definedName name="分析補助番号">#REF!</definedName>
  </definedNames>
  <calcPr calcId="162913"/>
  <customWorkbookViews>
    <customWorkbookView name="農村建設課　筑後裕士（内5682） - 個人用ビュー" guid="{BEDE37DE-DEC5-4E80-A1D5-52B653665AC3}" mergeInterval="0" personalView="1" maximized="1" windowWidth="2258" windowHeight="770" activeSheetId="1"/>
    <customWorkbookView name="SS13110938 - 個人用ビュー" guid="{FA1CB8D1-4D38-4987-B14B-01C1519DCC50}" mergeInterval="0" personalView="1" maximized="1" windowWidth="1276" windowHeight="794" activeSheetId="1"/>
    <customWorkbookView name="SS13110865 - 個人用ビュー" guid="{411AFC40-2584-4990-957F-8E6671E24C5D}" mergeInterval="0" personalView="1" maximized="1" windowWidth="1276" windowHeight="776" activeSheetId="1"/>
    <customWorkbookView name="岩手県 - 個人用ビュー" guid="{C0125626-5C92-4173-B019-57E650EB510B}" mergeInterval="0" personalView="1" maximized="1" windowWidth="1916" windowHeight="860" activeSheetId="1"/>
  </customWorkbookViews>
</workbook>
</file>

<file path=xl/calcChain.xml><?xml version="1.0" encoding="utf-8"?>
<calcChain xmlns="http://schemas.openxmlformats.org/spreadsheetml/2006/main">
  <c r="AE19" i="1" l="1"/>
  <c r="AD19" i="1"/>
  <c r="AC19" i="1"/>
  <c r="L19" i="1"/>
  <c r="K20" i="1"/>
  <c r="K19" i="1"/>
  <c r="J20" i="1"/>
  <c r="J19" i="1"/>
  <c r="I20" i="1"/>
  <c r="I19" i="1"/>
  <c r="K18" i="1"/>
  <c r="K17" i="1"/>
  <c r="K16" i="1"/>
  <c r="K15" i="1"/>
  <c r="K14" i="1"/>
  <c r="K13" i="1"/>
  <c r="K12" i="1"/>
  <c r="Z20" i="1"/>
  <c r="Y20" i="1"/>
  <c r="X20" i="1"/>
  <c r="W20" i="1"/>
  <c r="V20" i="1"/>
  <c r="U20" i="1"/>
  <c r="T20" i="1"/>
  <c r="S20" i="1"/>
  <c r="R20" i="1"/>
  <c r="Q20" i="1"/>
  <c r="P20" i="1"/>
  <c r="O20" i="1"/>
  <c r="N20" i="1"/>
  <c r="M20" i="1"/>
  <c r="L20" i="1"/>
  <c r="Z19" i="1"/>
  <c r="Y19" i="1"/>
  <c r="X19" i="1"/>
  <c r="W19" i="1"/>
  <c r="V19" i="1"/>
  <c r="U19" i="1"/>
  <c r="T19" i="1"/>
  <c r="S19" i="1"/>
  <c r="R19" i="1"/>
  <c r="Q19" i="1"/>
  <c r="P19" i="1"/>
  <c r="O19" i="1"/>
  <c r="N19" i="1"/>
  <c r="M19" i="1"/>
  <c r="AE13" i="1" l="1"/>
  <c r="AE12" i="1" l="1"/>
  <c r="AE14" i="1" l="1"/>
  <c r="K77" i="4" l="1"/>
  <c r="K78" i="4"/>
  <c r="K79" i="4"/>
  <c r="K75" i="4"/>
  <c r="K80" i="4" l="1"/>
  <c r="O79" i="4"/>
  <c r="N79" i="4"/>
  <c r="M79" i="4"/>
  <c r="L79" i="4"/>
  <c r="J79" i="4"/>
  <c r="O78" i="4"/>
  <c r="N78" i="4"/>
  <c r="M78" i="4"/>
  <c r="L78" i="4"/>
  <c r="O77" i="4"/>
  <c r="N77" i="4"/>
  <c r="M77" i="4"/>
  <c r="L77" i="4"/>
  <c r="J77" i="4"/>
  <c r="O75" i="4"/>
  <c r="N75" i="4"/>
  <c r="M75" i="4"/>
  <c r="L75" i="4"/>
  <c r="V54" i="4"/>
  <c r="I54" i="4"/>
  <c r="V53" i="4"/>
  <c r="I53" i="4"/>
  <c r="V52" i="4"/>
  <c r="I52" i="4"/>
  <c r="V51" i="4"/>
  <c r="I51" i="4"/>
  <c r="V50" i="4"/>
  <c r="I50" i="4"/>
  <c r="V49" i="4"/>
  <c r="I49" i="4"/>
  <c r="V48" i="4"/>
  <c r="I48" i="4"/>
  <c r="V47" i="4"/>
  <c r="I47" i="4"/>
  <c r="V46" i="4"/>
  <c r="I46" i="4"/>
  <c r="V45" i="4"/>
  <c r="I45" i="4"/>
  <c r="V44" i="4"/>
  <c r="I44" i="4"/>
  <c r="V43" i="4"/>
  <c r="I43" i="4"/>
  <c r="V42" i="4"/>
  <c r="I42" i="4"/>
  <c r="V41" i="4"/>
  <c r="I41" i="4"/>
  <c r="V40" i="4"/>
  <c r="I40" i="4"/>
  <c r="V39" i="4"/>
  <c r="I39" i="4"/>
  <c r="V38" i="4"/>
  <c r="I38" i="4"/>
  <c r="V37" i="4"/>
  <c r="I37" i="4"/>
  <c r="V36" i="4"/>
  <c r="I36" i="4"/>
  <c r="V35" i="4"/>
  <c r="I35" i="4"/>
  <c r="V34" i="4"/>
  <c r="I34" i="4"/>
  <c r="V33" i="4"/>
  <c r="I33" i="4"/>
  <c r="V32" i="4"/>
  <c r="H32" i="4"/>
  <c r="I32" i="4" s="1"/>
  <c r="V31" i="4"/>
  <c r="I31" i="4"/>
  <c r="H31" i="4"/>
  <c r="V30" i="4"/>
  <c r="I30" i="4"/>
  <c r="V29" i="4"/>
  <c r="I29" i="4"/>
  <c r="V28" i="4"/>
  <c r="Y28" i="4" s="1"/>
  <c r="I28" i="4"/>
  <c r="V27" i="4"/>
  <c r="Y27" i="4" s="1"/>
  <c r="I27" i="4"/>
  <c r="J27" i="4" s="1"/>
  <c r="V26" i="4"/>
  <c r="AA26" i="4" s="1"/>
  <c r="I26" i="4"/>
  <c r="V25" i="4"/>
  <c r="AA25" i="4" s="1"/>
  <c r="I25" i="4"/>
  <c r="V24" i="4"/>
  <c r="AA24" i="4" s="1"/>
  <c r="AH24" i="4" s="1"/>
  <c r="I24" i="4"/>
  <c r="V23" i="4"/>
  <c r="AA23" i="4" s="1"/>
  <c r="AH23" i="4" s="1"/>
  <c r="I23" i="4"/>
  <c r="B10" i="4"/>
  <c r="U8" i="4"/>
  <c r="T8" i="4"/>
  <c r="S8" i="4"/>
  <c r="P8" i="4"/>
  <c r="N8" i="4"/>
  <c r="L8" i="4"/>
  <c r="H8" i="4"/>
  <c r="G8" i="4"/>
  <c r="B8" i="4"/>
  <c r="Y26" i="4" l="1"/>
  <c r="M8" i="4"/>
  <c r="M80" i="4"/>
  <c r="O80" i="4"/>
  <c r="V8" i="4"/>
  <c r="Y25" i="4"/>
  <c r="L80" i="4"/>
  <c r="N80" i="4"/>
  <c r="I8" i="4"/>
  <c r="AH25" i="4"/>
  <c r="AF25" i="4"/>
  <c r="AH26" i="4"/>
  <c r="AF26" i="4"/>
  <c r="J78" i="4"/>
  <c r="J75" i="4"/>
  <c r="J8" i="4"/>
  <c r="AA27" i="4"/>
  <c r="AA28" i="4"/>
  <c r="J80" i="4" l="1"/>
  <c r="AF28" i="4"/>
  <c r="AH28" i="4"/>
  <c r="AF27" i="4"/>
  <c r="AH27" i="4"/>
  <c r="R17" i="3"/>
  <c r="S17" i="3"/>
  <c r="T17" i="3"/>
  <c r="R18" i="3"/>
  <c r="S18" i="3"/>
  <c r="T18" i="3"/>
  <c r="R20" i="3"/>
  <c r="S20" i="3"/>
  <c r="T20" i="3"/>
  <c r="R21" i="3"/>
  <c r="S21" i="3"/>
  <c r="T21" i="3"/>
  <c r="R23" i="3"/>
  <c r="R22" i="3" s="1"/>
  <c r="S23" i="3"/>
  <c r="S22" i="3" s="1"/>
  <c r="T23" i="3"/>
  <c r="T22" i="3" s="1"/>
  <c r="R25" i="3"/>
  <c r="S25" i="3"/>
  <c r="T25" i="3"/>
  <c r="T24" i="3" s="1"/>
  <c r="R26" i="3"/>
  <c r="S26" i="3"/>
  <c r="T26" i="3"/>
  <c r="R28" i="3"/>
  <c r="R27" i="3" s="1"/>
  <c r="S28" i="3"/>
  <c r="S27" i="3" s="1"/>
  <c r="T28" i="3"/>
  <c r="T27" i="3" s="1"/>
  <c r="R32" i="3"/>
  <c r="S32" i="3"/>
  <c r="T32" i="3"/>
  <c r="T31" i="3" s="1"/>
  <c r="R33" i="3"/>
  <c r="S33" i="3"/>
  <c r="T33" i="3"/>
  <c r="R4" i="3"/>
  <c r="S4" i="3"/>
  <c r="T4" i="3"/>
  <c r="R5" i="3"/>
  <c r="S5" i="3"/>
  <c r="R6" i="3"/>
  <c r="S6" i="3"/>
  <c r="S31" i="3" l="1"/>
  <c r="R8" i="3"/>
  <c r="R31" i="3"/>
  <c r="S16" i="3"/>
  <c r="S8" i="3"/>
  <c r="S24" i="3"/>
  <c r="S19" i="3"/>
  <c r="R19" i="3"/>
  <c r="T16" i="3"/>
  <c r="R24" i="3"/>
  <c r="T19" i="3"/>
  <c r="R16" i="3"/>
  <c r="R37" i="3" l="1"/>
  <c r="S37" i="3"/>
  <c r="T37" i="3"/>
  <c r="Q4" i="3" l="1"/>
  <c r="P4" i="3"/>
  <c r="P5" i="3"/>
  <c r="P6" i="3"/>
  <c r="O4" i="3"/>
  <c r="O5" i="3"/>
  <c r="O6" i="3"/>
  <c r="M4" i="3"/>
  <c r="M5" i="3"/>
  <c r="M6" i="3"/>
  <c r="L6" i="3"/>
  <c r="L5" i="3"/>
  <c r="L4" i="3"/>
  <c r="J5" i="3"/>
  <c r="J4" i="3"/>
  <c r="I6" i="3"/>
  <c r="I5" i="3"/>
  <c r="I4" i="3"/>
  <c r="G4" i="3"/>
  <c r="F4" i="3"/>
  <c r="C4" i="3" l="1"/>
  <c r="D4" i="3"/>
  <c r="J6" i="3"/>
  <c r="G6" i="3"/>
  <c r="D6" i="3" l="1"/>
  <c r="T6" i="3" l="1"/>
  <c r="Q6" i="3"/>
  <c r="Q5" i="3" l="1"/>
  <c r="T5" i="3"/>
  <c r="T8" i="3" s="1"/>
  <c r="Q33" i="3"/>
  <c r="P33" i="3"/>
  <c r="O33" i="3"/>
  <c r="N33" i="3"/>
  <c r="M33" i="3"/>
  <c r="L33" i="3"/>
  <c r="K33" i="3"/>
  <c r="J33" i="3"/>
  <c r="I33" i="3"/>
  <c r="H33" i="3"/>
  <c r="G33" i="3"/>
  <c r="F33" i="3"/>
  <c r="Q32" i="3"/>
  <c r="P32" i="3"/>
  <c r="O32" i="3"/>
  <c r="N32" i="3"/>
  <c r="M32" i="3"/>
  <c r="L32" i="3"/>
  <c r="K32" i="3"/>
  <c r="J32" i="3"/>
  <c r="I32" i="3"/>
  <c r="H32" i="3"/>
  <c r="G32" i="3"/>
  <c r="F32" i="3"/>
  <c r="Q28" i="3"/>
  <c r="Q27" i="3" s="1"/>
  <c r="P28" i="3"/>
  <c r="P27" i="3" s="1"/>
  <c r="O28" i="3"/>
  <c r="O27" i="3" s="1"/>
  <c r="N28" i="3"/>
  <c r="N27" i="3" s="1"/>
  <c r="M28" i="3"/>
  <c r="M27" i="3" s="1"/>
  <c r="L28" i="3"/>
  <c r="L27" i="3" s="1"/>
  <c r="K28" i="3"/>
  <c r="K27" i="3" s="1"/>
  <c r="J28" i="3"/>
  <c r="J27" i="3" s="1"/>
  <c r="I28" i="3"/>
  <c r="I27" i="3" s="1"/>
  <c r="H28" i="3"/>
  <c r="H27" i="3" s="1"/>
  <c r="G28" i="3"/>
  <c r="F28" i="3"/>
  <c r="F27" i="3" s="1"/>
  <c r="Q26" i="3"/>
  <c r="P26" i="3"/>
  <c r="O26" i="3"/>
  <c r="N26" i="3"/>
  <c r="M26" i="3"/>
  <c r="L26" i="3"/>
  <c r="K26" i="3"/>
  <c r="J26" i="3"/>
  <c r="I26" i="3"/>
  <c r="H26" i="3"/>
  <c r="G26" i="3"/>
  <c r="F26" i="3"/>
  <c r="Q25" i="3"/>
  <c r="P25" i="3"/>
  <c r="O25" i="3"/>
  <c r="N25" i="3"/>
  <c r="M25" i="3"/>
  <c r="L25" i="3"/>
  <c r="K25" i="3"/>
  <c r="J25" i="3"/>
  <c r="I25" i="3"/>
  <c r="H25" i="3"/>
  <c r="G25" i="3"/>
  <c r="F25" i="3"/>
  <c r="Q23" i="3"/>
  <c r="Q22" i="3" s="1"/>
  <c r="P23" i="3"/>
  <c r="P22" i="3" s="1"/>
  <c r="O23" i="3"/>
  <c r="O22" i="3" s="1"/>
  <c r="N23" i="3"/>
  <c r="N22" i="3" s="1"/>
  <c r="M23" i="3"/>
  <c r="M22" i="3" s="1"/>
  <c r="L23" i="3"/>
  <c r="L22" i="3" s="1"/>
  <c r="K23" i="3"/>
  <c r="K22" i="3" s="1"/>
  <c r="J23" i="3"/>
  <c r="J22" i="3" s="1"/>
  <c r="I23" i="3"/>
  <c r="I22" i="3" s="1"/>
  <c r="H23" i="3"/>
  <c r="H22" i="3" s="1"/>
  <c r="G23" i="3"/>
  <c r="G22" i="3" s="1"/>
  <c r="F23" i="3"/>
  <c r="F22" i="3" s="1"/>
  <c r="Q21" i="3"/>
  <c r="P21" i="3"/>
  <c r="O21" i="3"/>
  <c r="N21" i="3"/>
  <c r="M21" i="3"/>
  <c r="L21" i="3"/>
  <c r="K21" i="3"/>
  <c r="J21" i="3"/>
  <c r="I21" i="3"/>
  <c r="H21" i="3"/>
  <c r="G21" i="3"/>
  <c r="F21" i="3"/>
  <c r="Q20" i="3"/>
  <c r="P20" i="3"/>
  <c r="O20" i="3"/>
  <c r="N20" i="3"/>
  <c r="M20" i="3"/>
  <c r="L20" i="3"/>
  <c r="K20" i="3"/>
  <c r="J20" i="3"/>
  <c r="I20" i="3"/>
  <c r="H20" i="3"/>
  <c r="G20" i="3"/>
  <c r="F20" i="3"/>
  <c r="Q18" i="3"/>
  <c r="P18" i="3"/>
  <c r="O18" i="3"/>
  <c r="N18" i="3"/>
  <c r="M18" i="3"/>
  <c r="L18" i="3"/>
  <c r="K18" i="3"/>
  <c r="J18" i="3"/>
  <c r="I18" i="3"/>
  <c r="H18" i="3"/>
  <c r="G18" i="3"/>
  <c r="F18" i="3"/>
  <c r="Q17" i="3"/>
  <c r="P17" i="3"/>
  <c r="O17" i="3"/>
  <c r="N17" i="3"/>
  <c r="M17" i="3"/>
  <c r="L17" i="3"/>
  <c r="K17" i="3"/>
  <c r="J17" i="3"/>
  <c r="I17" i="3"/>
  <c r="H17" i="3"/>
  <c r="G17" i="3"/>
  <c r="F17" i="3"/>
  <c r="J31" i="3" l="1"/>
  <c r="F19" i="3"/>
  <c r="N19" i="3"/>
  <c r="K19" i="3"/>
  <c r="M24" i="3"/>
  <c r="W28" i="3"/>
  <c r="W27" i="3" s="1"/>
  <c r="P31" i="3"/>
  <c r="I31" i="3"/>
  <c r="V21" i="3"/>
  <c r="X25" i="3"/>
  <c r="V20" i="3"/>
  <c r="L19" i="3"/>
  <c r="P19" i="3"/>
  <c r="J24" i="3"/>
  <c r="K24" i="3"/>
  <c r="O24" i="3"/>
  <c r="Q31" i="3"/>
  <c r="N31" i="3"/>
  <c r="I19" i="3"/>
  <c r="M19" i="3"/>
  <c r="Q19" i="3"/>
  <c r="H24" i="3"/>
  <c r="L24" i="3"/>
  <c r="P24" i="3"/>
  <c r="G31" i="3"/>
  <c r="K31" i="3"/>
  <c r="O31" i="3"/>
  <c r="W21" i="3"/>
  <c r="V25" i="3"/>
  <c r="N24" i="3"/>
  <c r="W26" i="3"/>
  <c r="G19" i="3"/>
  <c r="O19" i="3"/>
  <c r="X21" i="3"/>
  <c r="V26" i="3"/>
  <c r="X32" i="3"/>
  <c r="M31" i="3"/>
  <c r="V33" i="3"/>
  <c r="X23" i="3"/>
  <c r="X22" i="3" s="1"/>
  <c r="X26" i="3"/>
  <c r="X18" i="3"/>
  <c r="X20" i="3"/>
  <c r="J19" i="3"/>
  <c r="V23" i="3"/>
  <c r="V22" i="3" s="1"/>
  <c r="I24" i="3"/>
  <c r="Q24" i="3"/>
  <c r="V28" i="3"/>
  <c r="V27" i="3" s="1"/>
  <c r="V32" i="3"/>
  <c r="W33" i="3"/>
  <c r="H31" i="3"/>
  <c r="L31" i="3"/>
  <c r="F24" i="3"/>
  <c r="X33" i="3"/>
  <c r="V18" i="3"/>
  <c r="W18" i="3"/>
  <c r="F31" i="3"/>
  <c r="H19" i="3"/>
  <c r="X28" i="3"/>
  <c r="X27" i="3" s="1"/>
  <c r="F16" i="3"/>
  <c r="J16" i="3"/>
  <c r="N16" i="3"/>
  <c r="G24" i="3"/>
  <c r="H16" i="3"/>
  <c r="L16" i="3"/>
  <c r="P16" i="3"/>
  <c r="W25" i="3"/>
  <c r="W32" i="3"/>
  <c r="G16" i="3"/>
  <c r="K16" i="3"/>
  <c r="O16" i="3"/>
  <c r="W20" i="3"/>
  <c r="W23" i="3"/>
  <c r="W22" i="3" s="1"/>
  <c r="I16" i="3"/>
  <c r="M16" i="3"/>
  <c r="Q16" i="3"/>
  <c r="G27" i="3"/>
  <c r="X17" i="3"/>
  <c r="V17" i="3"/>
  <c r="W17" i="3"/>
  <c r="J37" i="3" l="1"/>
  <c r="X31" i="3"/>
  <c r="P37" i="3"/>
  <c r="V16" i="3"/>
  <c r="W19" i="3"/>
  <c r="W31" i="3"/>
  <c r="H37" i="3"/>
  <c r="N37" i="3"/>
  <c r="V19" i="3"/>
  <c r="X19" i="3"/>
  <c r="M37" i="3"/>
  <c r="V24" i="3"/>
  <c r="X24" i="3"/>
  <c r="I37" i="3"/>
  <c r="O37" i="3"/>
  <c r="K37" i="3"/>
  <c r="F37" i="3"/>
  <c r="V31" i="3"/>
  <c r="W24" i="3"/>
  <c r="W16" i="3"/>
  <c r="X16" i="3"/>
  <c r="Q37" i="3"/>
  <c r="L37" i="3"/>
  <c r="G37" i="3"/>
  <c r="V37" i="3" l="1"/>
  <c r="X37" i="3"/>
  <c r="W37" i="3"/>
  <c r="N6" i="3" l="1"/>
  <c r="H4" i="3"/>
  <c r="N4" i="3"/>
  <c r="K4" i="3"/>
  <c r="F6" i="3"/>
  <c r="C6" i="3" s="1"/>
  <c r="E4" i="3" l="1"/>
  <c r="P8" i="3"/>
  <c r="O8" i="3"/>
  <c r="M8" i="3"/>
  <c r="L8" i="3"/>
  <c r="J8" i="3"/>
  <c r="I8" i="3"/>
  <c r="H6" i="3" l="1"/>
  <c r="N5" i="3" l="1"/>
  <c r="K5" i="3" l="1"/>
  <c r="K6" i="3"/>
  <c r="E6" i="3" s="1"/>
  <c r="N8" i="3" l="1"/>
  <c r="Q8" i="3" l="1"/>
  <c r="K8" i="3" l="1"/>
  <c r="B29" i="2" l="1"/>
  <c r="B30" i="2" s="1"/>
  <c r="B15" i="2" l="1"/>
  <c r="B16" i="2" s="1"/>
  <c r="B17" i="2" s="1"/>
  <c r="B18" i="2" s="1"/>
  <c r="B19" i="2" s="1"/>
  <c r="B20" i="2" s="1"/>
  <c r="B23" i="2" s="1"/>
  <c r="B24" i="2" s="1"/>
  <c r="H5" i="3" l="1"/>
  <c r="E5" i="3" s="1"/>
  <c r="F5" i="3"/>
  <c r="C5" i="3" s="1"/>
  <c r="G5" i="3"/>
  <c r="D5" i="3" s="1"/>
  <c r="C8" i="3" l="1"/>
  <c r="F8" i="3"/>
  <c r="G8" i="3"/>
  <c r="D8" i="3"/>
  <c r="E8" i="3"/>
  <c r="H8" i="3"/>
</calcChain>
</file>

<file path=xl/comments1.xml><?xml version="1.0" encoding="utf-8"?>
<comments xmlns="http://schemas.openxmlformats.org/spreadsheetml/2006/main">
  <authors>
    <author>農村建設課　筑後裕士（内5682）</author>
  </authors>
  <commentList>
    <comment ref="R13" authorId="0" shapeId="0">
      <text>
        <r>
          <rPr>
            <sz val="14"/>
            <color indexed="81"/>
            <rFont val="ＭＳ Ｐゴシック"/>
            <family val="3"/>
            <charset val="128"/>
          </rPr>
          <t xml:space="preserve">１：農業基盤整備促進事業
２：農地耕作条件改善事業
</t>
        </r>
      </text>
    </comment>
  </commentList>
</comments>
</file>

<file path=xl/sharedStrings.xml><?xml version="1.0" encoding="utf-8"?>
<sst xmlns="http://schemas.openxmlformats.org/spreadsheetml/2006/main" count="583" uniqueCount="330">
  <si>
    <t>要素</t>
    <rPh sb="0" eb="2">
      <t>ヨウソ</t>
    </rPh>
    <phoneticPr fontId="3"/>
  </si>
  <si>
    <t>前回調査時点からの項目追加・修正</t>
    <rPh sb="0" eb="2">
      <t>ゼンカイ</t>
    </rPh>
    <rPh sb="2" eb="4">
      <t>チョウサ</t>
    </rPh>
    <rPh sb="4" eb="6">
      <t>ジテン</t>
    </rPh>
    <rPh sb="9" eb="11">
      <t>コウモク</t>
    </rPh>
    <rPh sb="11" eb="13">
      <t>ツイカ</t>
    </rPh>
    <rPh sb="14" eb="16">
      <t>シュウセイ</t>
    </rPh>
    <phoneticPr fontId="1"/>
  </si>
  <si>
    <t>今回対象</t>
    <rPh sb="0" eb="2">
      <t>コンカイ</t>
    </rPh>
    <rPh sb="2" eb="4">
      <t>タイショウ</t>
    </rPh>
    <phoneticPr fontId="1"/>
  </si>
  <si>
    <t>サブトータル</t>
  </si>
  <si>
    <t>番号</t>
    <rPh sb="0" eb="2">
      <t>バンゴウ</t>
    </rPh>
    <phoneticPr fontId="1"/>
  </si>
  <si>
    <t>地区名</t>
    <rPh sb="0" eb="2">
      <t>チク</t>
    </rPh>
    <rPh sb="2" eb="3">
      <t>メイ</t>
    </rPh>
    <phoneticPr fontId="1"/>
  </si>
  <si>
    <t>所在地</t>
    <rPh sb="0" eb="3">
      <t>ショザイチ</t>
    </rPh>
    <phoneticPr fontId="1"/>
  </si>
  <si>
    <t>事業実施主体</t>
    <rPh sb="0" eb="2">
      <t>ジギョウ</t>
    </rPh>
    <rPh sb="2" eb="4">
      <t>ジッシ</t>
    </rPh>
    <rPh sb="4" eb="6">
      <t>シュタイ</t>
    </rPh>
    <phoneticPr fontId="1"/>
  </si>
  <si>
    <t>受益者数
（者）</t>
    <rPh sb="0" eb="3">
      <t>ジュエキシャ</t>
    </rPh>
    <rPh sb="3" eb="4">
      <t>スウ</t>
    </rPh>
    <rPh sb="6" eb="7">
      <t>シャ</t>
    </rPh>
    <phoneticPr fontId="1"/>
  </si>
  <si>
    <t>本事業に係る受益面積（ha）</t>
    <rPh sb="0" eb="1">
      <t>ホン</t>
    </rPh>
    <rPh sb="1" eb="3">
      <t>ジギョウ</t>
    </rPh>
    <rPh sb="4" eb="5">
      <t>カカワ</t>
    </rPh>
    <rPh sb="6" eb="8">
      <t>ジュエキ</t>
    </rPh>
    <rPh sb="8" eb="10">
      <t>メンセキ</t>
    </rPh>
    <phoneticPr fontId="1"/>
  </si>
  <si>
    <t>合計</t>
    <rPh sb="0" eb="2">
      <t>ゴウケイ</t>
    </rPh>
    <phoneticPr fontId="1"/>
  </si>
  <si>
    <t>総事業費（千円）</t>
    <rPh sb="0" eb="3">
      <t>ソウジギョウ</t>
    </rPh>
    <rPh sb="3" eb="4">
      <t>ヒ</t>
    </rPh>
    <rPh sb="5" eb="7">
      <t>センエン</t>
    </rPh>
    <phoneticPr fontId="1"/>
  </si>
  <si>
    <t>当該地区
関係土地改良区
（○○土地改良区）</t>
    <rPh sb="0" eb="2">
      <t>トウガイ</t>
    </rPh>
    <rPh sb="2" eb="4">
      <t>チク</t>
    </rPh>
    <rPh sb="5" eb="7">
      <t>カンケイ</t>
    </rPh>
    <rPh sb="7" eb="9">
      <t>トチ</t>
    </rPh>
    <rPh sb="9" eb="12">
      <t>カイリョウク</t>
    </rPh>
    <rPh sb="17" eb="19">
      <t>トチ</t>
    </rPh>
    <rPh sb="19" eb="22">
      <t>カイリョウク</t>
    </rPh>
    <phoneticPr fontId="1"/>
  </si>
  <si>
    <t>６法指定地域等</t>
    <rPh sb="1" eb="2">
      <t>ホウ</t>
    </rPh>
    <rPh sb="2" eb="4">
      <t>シテイ</t>
    </rPh>
    <rPh sb="4" eb="6">
      <t>チイキ</t>
    </rPh>
    <rPh sb="6" eb="7">
      <t>トウ</t>
    </rPh>
    <phoneticPr fontId="1"/>
  </si>
  <si>
    <t>定率助成</t>
    <rPh sb="0" eb="2">
      <t>テイリツ</t>
    </rPh>
    <rPh sb="2" eb="4">
      <t>ジョセイ</t>
    </rPh>
    <phoneticPr fontId="1"/>
  </si>
  <si>
    <t>水田</t>
    <rPh sb="0" eb="2">
      <t>スイデン</t>
    </rPh>
    <phoneticPr fontId="1"/>
  </si>
  <si>
    <t>畑</t>
    <rPh sb="0" eb="1">
      <t>ハタケ</t>
    </rPh>
    <phoneticPr fontId="1"/>
  </si>
  <si>
    <t>事業費</t>
    <rPh sb="0" eb="3">
      <t>ジギョウヒ</t>
    </rPh>
    <phoneticPr fontId="1"/>
  </si>
  <si>
    <t>事業前</t>
    <rPh sb="0" eb="2">
      <t>ジギョウ</t>
    </rPh>
    <rPh sb="2" eb="3">
      <t>マエ</t>
    </rPh>
    <phoneticPr fontId="1"/>
  </si>
  <si>
    <t>事業後</t>
    <rPh sb="0" eb="2">
      <t>ジギョウ</t>
    </rPh>
    <rPh sb="2" eb="3">
      <t>ゴ</t>
    </rPh>
    <phoneticPr fontId="1"/>
  </si>
  <si>
    <t>定額助成</t>
    <rPh sb="0" eb="2">
      <t>テイガク</t>
    </rPh>
    <rPh sb="2" eb="4">
      <t>ジョセイ</t>
    </rPh>
    <phoneticPr fontId="1"/>
  </si>
  <si>
    <t>集積面積
(ha)</t>
    <rPh sb="0" eb="2">
      <t>シュウセキ</t>
    </rPh>
    <rPh sb="2" eb="4">
      <t>メンセキ</t>
    </rPh>
    <phoneticPr fontId="1"/>
  </si>
  <si>
    <t>集積率
（％）</t>
    <rPh sb="0" eb="2">
      <t>シュウセキ</t>
    </rPh>
    <rPh sb="2" eb="3">
      <t>リツ</t>
    </rPh>
    <phoneticPr fontId="1"/>
  </si>
  <si>
    <t>更新</t>
  </si>
  <si>
    <t>ふりがな</t>
    <phoneticPr fontId="1"/>
  </si>
  <si>
    <t>H29</t>
    <phoneticPr fontId="1"/>
  </si>
  <si>
    <t>H30</t>
    <phoneticPr fontId="1"/>
  </si>
  <si>
    <t>H31</t>
    <phoneticPr fontId="1"/>
  </si>
  <si>
    <t>番号</t>
    <rPh sb="0" eb="2">
      <t>バンゴウ</t>
    </rPh>
    <phoneticPr fontId="3"/>
  </si>
  <si>
    <t>項目</t>
    <rPh sb="0" eb="2">
      <t>コウモク</t>
    </rPh>
    <phoneticPr fontId="3"/>
  </si>
  <si>
    <t>記入要領</t>
    <rPh sb="0" eb="2">
      <t>キニュウ</t>
    </rPh>
    <rPh sb="2" eb="4">
      <t>ヨウリョウ</t>
    </rPh>
    <phoneticPr fontId="3"/>
  </si>
  <si>
    <t>地区名</t>
    <rPh sb="0" eb="3">
      <t>チクメイ</t>
    </rPh>
    <phoneticPr fontId="3"/>
  </si>
  <si>
    <t>地区名（ふりがな）</t>
    <rPh sb="0" eb="3">
      <t>チクメイ</t>
    </rPh>
    <phoneticPr fontId="3"/>
  </si>
  <si>
    <t>所在地</t>
    <rPh sb="0" eb="3">
      <t>ショザイチ</t>
    </rPh>
    <phoneticPr fontId="3"/>
  </si>
  <si>
    <t>事業主体区分</t>
    <rPh sb="0" eb="2">
      <t>ジギョウ</t>
    </rPh>
    <rPh sb="2" eb="4">
      <t>シュタイ</t>
    </rPh>
    <rPh sb="4" eb="6">
      <t>クブン</t>
    </rPh>
    <phoneticPr fontId="3"/>
  </si>
  <si>
    <t>受益者数</t>
    <rPh sb="0" eb="2">
      <t>ジュエキ</t>
    </rPh>
    <rPh sb="2" eb="3">
      <t>シャ</t>
    </rPh>
    <rPh sb="3" eb="4">
      <t>スウ</t>
    </rPh>
    <phoneticPr fontId="3"/>
  </si>
  <si>
    <t>受益面積</t>
    <rPh sb="0" eb="2">
      <t>ジュエキ</t>
    </rPh>
    <rPh sb="2" eb="4">
      <t>メンセキ</t>
    </rPh>
    <phoneticPr fontId="3"/>
  </si>
  <si>
    <t>関係土地改良区</t>
    <rPh sb="0" eb="2">
      <t>カンケイ</t>
    </rPh>
    <rPh sb="2" eb="4">
      <t>トチ</t>
    </rPh>
    <rPh sb="4" eb="6">
      <t>カイリョウ</t>
    </rPh>
    <rPh sb="6" eb="7">
      <t>ク</t>
    </rPh>
    <phoneticPr fontId="3"/>
  </si>
  <si>
    <t>国営事業地区名</t>
    <rPh sb="0" eb="2">
      <t>コクエイ</t>
    </rPh>
    <rPh sb="2" eb="4">
      <t>ジギョウ</t>
    </rPh>
    <rPh sb="4" eb="7">
      <t>チクメイ</t>
    </rPh>
    <phoneticPr fontId="3"/>
  </si>
  <si>
    <t>当該地区が該当する指定地域に全て「○」を入力する。</t>
    <rPh sb="0" eb="2">
      <t>トウガイ</t>
    </rPh>
    <rPh sb="2" eb="4">
      <t>チク</t>
    </rPh>
    <rPh sb="5" eb="7">
      <t>ガイトウ</t>
    </rPh>
    <rPh sb="9" eb="11">
      <t>シテイ</t>
    </rPh>
    <rPh sb="11" eb="13">
      <t>チイキ</t>
    </rPh>
    <rPh sb="14" eb="15">
      <t>スベ</t>
    </rPh>
    <rPh sb="20" eb="22">
      <t>ニュウリョク</t>
    </rPh>
    <phoneticPr fontId="1"/>
  </si>
  <si>
    <t>5～7</t>
    <phoneticPr fontId="1"/>
  </si>
  <si>
    <t>総事業費</t>
    <rPh sb="0" eb="4">
      <t>ソウジギョウヒ</t>
    </rPh>
    <phoneticPr fontId="3"/>
  </si>
  <si>
    <t>8～12</t>
    <phoneticPr fontId="1"/>
  </si>
  <si>
    <t>年度別事業費</t>
    <rPh sb="0" eb="2">
      <t>ネンド</t>
    </rPh>
    <rPh sb="2" eb="3">
      <t>ベツ</t>
    </rPh>
    <rPh sb="3" eb="6">
      <t>ジギョウヒ</t>
    </rPh>
    <phoneticPr fontId="1"/>
  </si>
  <si>
    <t>年度別事業費</t>
    <phoneticPr fontId="1"/>
  </si>
  <si>
    <t>事業実施主体</t>
    <phoneticPr fontId="1"/>
  </si>
  <si>
    <t>事業工期</t>
    <phoneticPr fontId="1"/>
  </si>
  <si>
    <t>戦略作物又は地域の
主要な作物の
作付計画の概要</t>
    <phoneticPr fontId="1"/>
  </si>
  <si>
    <t>戦略作物又は地域の主要な作物の
作付計画の概要</t>
    <phoneticPr fontId="1"/>
  </si>
  <si>
    <t>整備の有無</t>
    <phoneticPr fontId="1"/>
  </si>
  <si>
    <t>整備予定の有無（管理計画への搭載）</t>
    <phoneticPr fontId="1"/>
  </si>
  <si>
    <t>埋蔵文化財の有無</t>
    <phoneticPr fontId="1"/>
  </si>
  <si>
    <t>担い手への農地集積の向上
(1～4を入力)</t>
    <phoneticPr fontId="1"/>
  </si>
  <si>
    <t>担い手への農地集積</t>
    <phoneticPr fontId="1"/>
  </si>
  <si>
    <t>集約化農地面積（ha）</t>
    <phoneticPr fontId="1"/>
  </si>
  <si>
    <t>23～26</t>
    <phoneticPr fontId="1"/>
  </si>
  <si>
    <t>中心経営体の位置づけ</t>
    <phoneticPr fontId="1"/>
  </si>
  <si>
    <t>農地中間管理事業との連携(地区全体)</t>
    <phoneticPr fontId="1"/>
  </si>
  <si>
    <t>30～35</t>
    <phoneticPr fontId="1"/>
  </si>
  <si>
    <t>要望範囲内における農地中間管理事業との連携状況</t>
    <phoneticPr fontId="1"/>
  </si>
  <si>
    <t>36～42</t>
    <phoneticPr fontId="1"/>
  </si>
  <si>
    <t>43～47</t>
    <phoneticPr fontId="1"/>
  </si>
  <si>
    <t>期待される効果</t>
    <rPh sb="0" eb="2">
      <t>キタイ</t>
    </rPh>
    <rPh sb="5" eb="7">
      <t>コウカ</t>
    </rPh>
    <phoneticPr fontId="3"/>
  </si>
  <si>
    <t>機構の活用を位置付け</t>
    <phoneticPr fontId="1"/>
  </si>
  <si>
    <t>「連携している地区」がある場合は、該当する個所に全て「○」を記入する。
「下記期間に連携することが確実と見込まれる地区」がある場合は、該当する個所に全て「○」を記入する。</t>
    <rPh sb="30" eb="32">
      <t>キニュウ</t>
    </rPh>
    <rPh sb="80" eb="82">
      <t>キニュウ</t>
    </rPh>
    <phoneticPr fontId="1"/>
  </si>
  <si>
    <t>事業実施により期待される効果に「○」を記入する（複数可）。
なお、主たる効果には「◎」を記入する。</t>
    <rPh sb="0" eb="2">
      <t>ジギョウ</t>
    </rPh>
    <rPh sb="2" eb="4">
      <t>ジッシ</t>
    </rPh>
    <rPh sb="7" eb="9">
      <t>キタイ</t>
    </rPh>
    <rPh sb="12" eb="14">
      <t>コウカ</t>
    </rPh>
    <rPh sb="19" eb="21">
      <t>キニュウ</t>
    </rPh>
    <rPh sb="24" eb="26">
      <t>フクスウ</t>
    </rPh>
    <rPh sb="26" eb="27">
      <t>カ</t>
    </rPh>
    <rPh sb="33" eb="34">
      <t>シュ</t>
    </rPh>
    <rPh sb="36" eb="38">
      <t>コウカ</t>
    </rPh>
    <rPh sb="44" eb="46">
      <t>キニュウ</t>
    </rPh>
    <phoneticPr fontId="3"/>
  </si>
  <si>
    <t>関連国営・機構営事業の地区名を入力する（例：○○営かん排「○□地区」）。</t>
    <rPh sb="0" eb="2">
      <t>カンレン</t>
    </rPh>
    <rPh sb="2" eb="4">
      <t>コクエイ</t>
    </rPh>
    <rPh sb="5" eb="7">
      <t>キコウ</t>
    </rPh>
    <rPh sb="7" eb="8">
      <t>エイ</t>
    </rPh>
    <rPh sb="8" eb="10">
      <t>ジギョウ</t>
    </rPh>
    <rPh sb="11" eb="14">
      <t>チクメイ</t>
    </rPh>
    <rPh sb="15" eb="17">
      <t>ニュウリョク</t>
    </rPh>
    <phoneticPr fontId="3"/>
  </si>
  <si>
    <t>関係土地改良区を入力。
土地改良区が無い場合は土地改良区の行う業務を代行する市町村・団体（水利組合等）を入力する。
※　複数ある場合は全て入力</t>
    <rPh sb="0" eb="2">
      <t>カンケイ</t>
    </rPh>
    <rPh sb="2" eb="4">
      <t>トチ</t>
    </rPh>
    <rPh sb="4" eb="6">
      <t>カイリョウ</t>
    </rPh>
    <rPh sb="6" eb="7">
      <t>ク</t>
    </rPh>
    <rPh sb="8" eb="10">
      <t>ニュウリョク</t>
    </rPh>
    <rPh sb="12" eb="14">
      <t>トチ</t>
    </rPh>
    <rPh sb="14" eb="16">
      <t>カイリョウ</t>
    </rPh>
    <rPh sb="16" eb="17">
      <t>ク</t>
    </rPh>
    <rPh sb="18" eb="19">
      <t>ナ</t>
    </rPh>
    <rPh sb="20" eb="22">
      <t>バアイ</t>
    </rPh>
    <rPh sb="23" eb="25">
      <t>トチ</t>
    </rPh>
    <rPh sb="25" eb="27">
      <t>カイリョウ</t>
    </rPh>
    <rPh sb="27" eb="28">
      <t>ク</t>
    </rPh>
    <rPh sb="29" eb="30">
      <t>オコナ</t>
    </rPh>
    <rPh sb="31" eb="33">
      <t>ギョウム</t>
    </rPh>
    <rPh sb="34" eb="36">
      <t>ダイコウ</t>
    </rPh>
    <rPh sb="38" eb="41">
      <t>シチョウソン</t>
    </rPh>
    <rPh sb="42" eb="44">
      <t>ダンタイ</t>
    </rPh>
    <rPh sb="45" eb="47">
      <t>スイリ</t>
    </rPh>
    <rPh sb="47" eb="49">
      <t>クミアイ</t>
    </rPh>
    <rPh sb="49" eb="50">
      <t>トウ</t>
    </rPh>
    <rPh sb="52" eb="54">
      <t>ニュウリョク</t>
    </rPh>
    <rPh sb="60" eb="62">
      <t>フクスウ</t>
    </rPh>
    <rPh sb="64" eb="66">
      <t>バアイ</t>
    </rPh>
    <rPh sb="67" eb="68">
      <t>スベ</t>
    </rPh>
    <rPh sb="69" eb="71">
      <t>ニュウリョク</t>
    </rPh>
    <phoneticPr fontId="3"/>
  </si>
  <si>
    <t>地域農業マスタープランにおいて、機構の活用を位置付けているかどうかについて記入する。</t>
    <rPh sb="0" eb="2">
      <t>チイキ</t>
    </rPh>
    <rPh sb="16" eb="18">
      <t>キコウ</t>
    </rPh>
    <rPh sb="19" eb="21">
      <t>カツヨウ</t>
    </rPh>
    <rPh sb="22" eb="25">
      <t>イチヅ</t>
    </rPh>
    <phoneticPr fontId="1"/>
  </si>
  <si>
    <t>事業実施区域の受益者が、地域農業マスタープランの中心経営体に位置づけされているかどうかについて記入する。</t>
    <rPh sb="0" eb="2">
      <t>ジギョウ</t>
    </rPh>
    <rPh sb="2" eb="4">
      <t>ジッシ</t>
    </rPh>
    <rPh sb="4" eb="6">
      <t>クイキ</t>
    </rPh>
    <rPh sb="7" eb="10">
      <t>ジュエキシャ</t>
    </rPh>
    <rPh sb="12" eb="14">
      <t>チイキ</t>
    </rPh>
    <rPh sb="14" eb="16">
      <t>ノウギョウ</t>
    </rPh>
    <rPh sb="24" eb="26">
      <t>チュウシン</t>
    </rPh>
    <rPh sb="26" eb="29">
      <t>ケイエイタイ</t>
    </rPh>
    <rPh sb="30" eb="32">
      <t>イチ</t>
    </rPh>
    <rPh sb="47" eb="49">
      <t>キニュウ</t>
    </rPh>
    <phoneticPr fontId="1"/>
  </si>
  <si>
    <t>事業実施により、集約化される予定の面積を記入する。</t>
    <rPh sb="0" eb="2">
      <t>ジギョウ</t>
    </rPh>
    <rPh sb="2" eb="4">
      <t>ジッシ</t>
    </rPh>
    <rPh sb="8" eb="11">
      <t>シュウヤクカ</t>
    </rPh>
    <rPh sb="14" eb="16">
      <t>ヨテイ</t>
    </rPh>
    <rPh sb="17" eb="19">
      <t>メンセキ</t>
    </rPh>
    <rPh sb="20" eb="22">
      <t>キニュウ</t>
    </rPh>
    <phoneticPr fontId="1"/>
  </si>
  <si>
    <t>22で&lt;1&gt;を入力した場合は、事業前後の集積面積を記入する。
22で&lt;2&gt;&lt;3&gt;を入力した場合は、事業後の集積面積に受益面積を記入する。
22で&lt;4&gt;を入力した場合は未記入とする。</t>
    <phoneticPr fontId="1"/>
  </si>
  <si>
    <t>以下に該当する場合「１～４」の数値を入力する。
　＜１＞事業完了時において、事業採択年度前年度よりも担い手の経営等農用地面積の増加が見込まれ、担い手への農地利用集積率が把握出来る場合
　＜２＞事業完了時において、事業採択年度前年度よりも担い手の経営等農用地面積の増加が見込まれるが、担い手への農地利用集積率が把握出来ない場合
　＜３＞事業採択年度前年度に既に担い手がいるため、事業完了時も担い手の経営等農用地面積の増加が見込まれない場合
　＜４＞事業採択年度前年度に担い手がおらず、事業完了時も担い手がいない場合</t>
    <phoneticPr fontId="1"/>
  </si>
  <si>
    <t>事業実施区域内に、周知の遺跡が存在する場合は「有」と記入する。</t>
    <rPh sb="0" eb="2">
      <t>ジギョウ</t>
    </rPh>
    <rPh sb="2" eb="4">
      <t>ジッシ</t>
    </rPh>
    <rPh sb="4" eb="6">
      <t>クイキ</t>
    </rPh>
    <rPh sb="6" eb="7">
      <t>ナイ</t>
    </rPh>
    <rPh sb="9" eb="11">
      <t>シュウチ</t>
    </rPh>
    <rPh sb="12" eb="14">
      <t>イセキ</t>
    </rPh>
    <rPh sb="15" eb="17">
      <t>ソンザイ</t>
    </rPh>
    <rPh sb="19" eb="21">
      <t>バアイ</t>
    </rPh>
    <rPh sb="23" eb="24">
      <t>アリ</t>
    </rPh>
    <rPh sb="26" eb="28">
      <t>キニュウ</t>
    </rPh>
    <phoneticPr fontId="1"/>
  </si>
  <si>
    <t>事業実施区域を他事業で整備する予定について記入する（管理計画に別事業で実施する予定で、既に登録されている場合は「有」）。</t>
    <rPh sb="0" eb="2">
      <t>ジギョウ</t>
    </rPh>
    <rPh sb="2" eb="4">
      <t>ジッシ</t>
    </rPh>
    <rPh sb="4" eb="6">
      <t>クイキ</t>
    </rPh>
    <rPh sb="7" eb="9">
      <t>タジ</t>
    </rPh>
    <rPh sb="9" eb="10">
      <t>ギョウ</t>
    </rPh>
    <rPh sb="11" eb="13">
      <t>セイビ</t>
    </rPh>
    <rPh sb="15" eb="17">
      <t>ヨテイ</t>
    </rPh>
    <rPh sb="21" eb="23">
      <t>キニュウ</t>
    </rPh>
    <rPh sb="26" eb="28">
      <t>カンリ</t>
    </rPh>
    <rPh sb="28" eb="30">
      <t>ケイカク</t>
    </rPh>
    <rPh sb="31" eb="32">
      <t>ベツ</t>
    </rPh>
    <rPh sb="32" eb="34">
      <t>ジギョウ</t>
    </rPh>
    <rPh sb="35" eb="37">
      <t>ジッシ</t>
    </rPh>
    <rPh sb="39" eb="41">
      <t>ヨテイ</t>
    </rPh>
    <rPh sb="43" eb="44">
      <t>スデ</t>
    </rPh>
    <rPh sb="45" eb="47">
      <t>トウロク</t>
    </rPh>
    <rPh sb="52" eb="54">
      <t>バアイ</t>
    </rPh>
    <rPh sb="56" eb="57">
      <t>アリ</t>
    </rPh>
    <phoneticPr fontId="1"/>
  </si>
  <si>
    <t>事業実施区域の整備状況の履歴について記入する（例：過去に県営事業で整備済みの場合「県営」、団体営事業で整備済みの場合「団体営」）。</t>
    <rPh sb="0" eb="2">
      <t>ジギョウ</t>
    </rPh>
    <rPh sb="2" eb="4">
      <t>ジッシ</t>
    </rPh>
    <rPh sb="4" eb="6">
      <t>クイキ</t>
    </rPh>
    <rPh sb="7" eb="9">
      <t>セイビ</t>
    </rPh>
    <rPh sb="9" eb="11">
      <t>ジョウキョウ</t>
    </rPh>
    <rPh sb="12" eb="14">
      <t>リレキ</t>
    </rPh>
    <rPh sb="18" eb="20">
      <t>キニュウ</t>
    </rPh>
    <rPh sb="23" eb="24">
      <t>レイ</t>
    </rPh>
    <rPh sb="25" eb="27">
      <t>カコ</t>
    </rPh>
    <rPh sb="28" eb="30">
      <t>ケンエイ</t>
    </rPh>
    <rPh sb="30" eb="32">
      <t>ジギョウ</t>
    </rPh>
    <rPh sb="33" eb="35">
      <t>セイビ</t>
    </rPh>
    <rPh sb="35" eb="36">
      <t>ズ</t>
    </rPh>
    <rPh sb="38" eb="40">
      <t>バアイ</t>
    </rPh>
    <rPh sb="41" eb="43">
      <t>ケンエイ</t>
    </rPh>
    <rPh sb="45" eb="47">
      <t>ダンタイ</t>
    </rPh>
    <rPh sb="47" eb="48">
      <t>エイ</t>
    </rPh>
    <rPh sb="59" eb="61">
      <t>ダンタイ</t>
    </rPh>
    <rPh sb="61" eb="62">
      <t>エイ</t>
    </rPh>
    <phoneticPr fontId="1"/>
  </si>
  <si>
    <t>事業実施区域における戦略作物又は地域の主要な作物の作付計画の概要について記入する。</t>
    <rPh sb="0" eb="2">
      <t>ジギョウ</t>
    </rPh>
    <rPh sb="2" eb="4">
      <t>ジッシ</t>
    </rPh>
    <rPh sb="4" eb="6">
      <t>クイキ</t>
    </rPh>
    <rPh sb="36" eb="38">
      <t>キニュウ</t>
    </rPh>
    <phoneticPr fontId="1"/>
  </si>
  <si>
    <t>受益面積を水田・畑ごとに入力する（畑はうち樹園地分を入力）。</t>
    <rPh sb="0" eb="2">
      <t>ジュエキ</t>
    </rPh>
    <rPh sb="2" eb="4">
      <t>メンセキ</t>
    </rPh>
    <rPh sb="5" eb="7">
      <t>スイデン</t>
    </rPh>
    <rPh sb="8" eb="9">
      <t>ハタ</t>
    </rPh>
    <rPh sb="12" eb="14">
      <t>ニュウリョク</t>
    </rPh>
    <rPh sb="17" eb="18">
      <t>ハタケ</t>
    </rPh>
    <rPh sb="21" eb="22">
      <t>ジュ</t>
    </rPh>
    <rPh sb="22" eb="24">
      <t>エンチ</t>
    </rPh>
    <rPh sb="24" eb="25">
      <t>ブン</t>
    </rPh>
    <rPh sb="26" eb="28">
      <t>ニュウリョク</t>
    </rPh>
    <phoneticPr fontId="3"/>
  </si>
  <si>
    <t>受益者数（者）を入力する。</t>
    <rPh sb="0" eb="2">
      <t>ジュエキ</t>
    </rPh>
    <rPh sb="2" eb="3">
      <t>シャ</t>
    </rPh>
    <rPh sb="3" eb="4">
      <t>スウ</t>
    </rPh>
    <rPh sb="5" eb="6">
      <t>シャ</t>
    </rPh>
    <rPh sb="8" eb="10">
      <t>ニュウリョク</t>
    </rPh>
    <phoneticPr fontId="3"/>
  </si>
  <si>
    <t>事業工期を入力する。</t>
    <phoneticPr fontId="1"/>
  </si>
  <si>
    <t>事業実施を予定する事業実施主体について記入する。</t>
    <rPh sb="5" eb="7">
      <t>ヨテイ</t>
    </rPh>
    <rPh sb="9" eb="11">
      <t>ジギョウ</t>
    </rPh>
    <rPh sb="11" eb="13">
      <t>ジッシ</t>
    </rPh>
    <rPh sb="19" eb="21">
      <t>キニュウ</t>
    </rPh>
    <phoneticPr fontId="1"/>
  </si>
  <si>
    <t>事業執行する予定の事業費について年度別に入力する。</t>
    <rPh sb="0" eb="2">
      <t>ジギョウ</t>
    </rPh>
    <rPh sb="2" eb="4">
      <t>シッコウ</t>
    </rPh>
    <rPh sb="6" eb="8">
      <t>ヨテイ</t>
    </rPh>
    <rPh sb="16" eb="18">
      <t>ネンド</t>
    </rPh>
    <rPh sb="18" eb="19">
      <t>ベツ</t>
    </rPh>
    <rPh sb="20" eb="22">
      <t>ニュウリョク</t>
    </rPh>
    <phoneticPr fontId="1"/>
  </si>
  <si>
    <t>予定する総事業費を入力する（事業実施主体の手出し分を含まない）。</t>
    <rPh sb="0" eb="2">
      <t>ヨテイ</t>
    </rPh>
    <rPh sb="4" eb="5">
      <t>ソウ</t>
    </rPh>
    <rPh sb="5" eb="8">
      <t>ジギョウヒ</t>
    </rPh>
    <rPh sb="9" eb="11">
      <t>ニュウリョク</t>
    </rPh>
    <rPh sb="14" eb="16">
      <t>ジギョウ</t>
    </rPh>
    <rPh sb="16" eb="18">
      <t>ジッシ</t>
    </rPh>
    <rPh sb="18" eb="20">
      <t>シュタイ</t>
    </rPh>
    <rPh sb="21" eb="23">
      <t>テダ</t>
    </rPh>
    <rPh sb="24" eb="25">
      <t>ブン</t>
    </rPh>
    <rPh sb="26" eb="27">
      <t>フク</t>
    </rPh>
    <phoneticPr fontId="3"/>
  </si>
  <si>
    <t>所在地（関係市町村）を郡名を省略して入力する。</t>
    <rPh sb="0" eb="3">
      <t>ショザイチ</t>
    </rPh>
    <rPh sb="4" eb="6">
      <t>カンケイ</t>
    </rPh>
    <rPh sb="6" eb="9">
      <t>シチョウソン</t>
    </rPh>
    <rPh sb="11" eb="12">
      <t>グン</t>
    </rPh>
    <rPh sb="12" eb="13">
      <t>メイ</t>
    </rPh>
    <rPh sb="14" eb="16">
      <t>ショウリャク</t>
    </rPh>
    <rPh sb="18" eb="20">
      <t>ニュウリョク</t>
    </rPh>
    <phoneticPr fontId="3"/>
  </si>
  <si>
    <t>ふりがなをひらがなで入力する。</t>
    <rPh sb="9" eb="11">
      <t>ニュウリョク</t>
    </rPh>
    <rPh sb="10" eb="12">
      <t>ニュウリョク</t>
    </rPh>
    <phoneticPr fontId="3"/>
  </si>
  <si>
    <t>地区名を入力する。
※○○地区→○○（地区は省略）</t>
    <rPh sb="0" eb="3">
      <t>チクメイ</t>
    </rPh>
    <rPh sb="4" eb="6">
      <t>ニュウリョク</t>
    </rPh>
    <phoneticPr fontId="3"/>
  </si>
  <si>
    <t>事業種別</t>
    <rPh sb="0" eb="2">
      <t>ジギョウ</t>
    </rPh>
    <rPh sb="2" eb="4">
      <t>シュベツ</t>
    </rPh>
    <phoneticPr fontId="1"/>
  </si>
  <si>
    <t>14-1</t>
    <phoneticPr fontId="1"/>
  </si>
  <si>
    <t>事業
種別</t>
    <rPh sb="0" eb="2">
      <t>ジギョウ</t>
    </rPh>
    <rPh sb="3" eb="5">
      <t>シュベツ</t>
    </rPh>
    <phoneticPr fontId="1"/>
  </si>
  <si>
    <t>■農業基盤整備促進事業（農地耕作条件改善事業）地区別調書作成要領</t>
    <rPh sb="1" eb="3">
      <t>ノウギョウ</t>
    </rPh>
    <rPh sb="3" eb="5">
      <t>キバン</t>
    </rPh>
    <rPh sb="5" eb="7">
      <t>セイビ</t>
    </rPh>
    <rPh sb="7" eb="9">
      <t>ソクシン</t>
    </rPh>
    <rPh sb="9" eb="11">
      <t>ジギョウ</t>
    </rPh>
    <rPh sb="12" eb="14">
      <t>ノウチ</t>
    </rPh>
    <rPh sb="14" eb="16">
      <t>コウサク</t>
    </rPh>
    <rPh sb="16" eb="18">
      <t>ジョウケン</t>
    </rPh>
    <rPh sb="18" eb="20">
      <t>カイゼン</t>
    </rPh>
    <rPh sb="20" eb="22">
      <t>ジギョウ</t>
    </rPh>
    <rPh sb="23" eb="25">
      <t>チク</t>
    </rPh>
    <rPh sb="25" eb="26">
      <t>ベツ</t>
    </rPh>
    <rPh sb="26" eb="28">
      <t>チョウショ</t>
    </rPh>
    <rPh sb="28" eb="30">
      <t>サクセイ</t>
    </rPh>
    <rPh sb="30" eb="32">
      <t>ヨウリョウ</t>
    </rPh>
    <phoneticPr fontId="3"/>
  </si>
  <si>
    <t>事業実施主体区分番号を入力する。
1：都道府県、2：市町村、3：農業者団体（土地改良区）、4：農業者団体（農協）、5：その他（農地中間管理機構）</t>
    <rPh sb="0" eb="2">
      <t>ジギョウ</t>
    </rPh>
    <rPh sb="2" eb="4">
      <t>ジッシ</t>
    </rPh>
    <rPh sb="4" eb="6">
      <t>シュタイ</t>
    </rPh>
    <rPh sb="6" eb="8">
      <t>クブン</t>
    </rPh>
    <rPh sb="8" eb="10">
      <t>バンゴウ</t>
    </rPh>
    <rPh sb="11" eb="13">
      <t>ニュウリョク</t>
    </rPh>
    <rPh sb="19" eb="23">
      <t>トドウフケン</t>
    </rPh>
    <rPh sb="26" eb="29">
      <t>シチョウソン</t>
    </rPh>
    <rPh sb="32" eb="34">
      <t>ノウギョウ</t>
    </rPh>
    <rPh sb="34" eb="35">
      <t>シャ</t>
    </rPh>
    <rPh sb="35" eb="37">
      <t>ダンタイ</t>
    </rPh>
    <rPh sb="38" eb="40">
      <t>トチ</t>
    </rPh>
    <rPh sb="40" eb="42">
      <t>カイリョウ</t>
    </rPh>
    <rPh sb="42" eb="43">
      <t>ク</t>
    </rPh>
    <rPh sb="47" eb="50">
      <t>ノウギョウシャ</t>
    </rPh>
    <rPh sb="50" eb="52">
      <t>ダンタイ</t>
    </rPh>
    <rPh sb="53" eb="55">
      <t>ノウキョウ</t>
    </rPh>
    <rPh sb="61" eb="62">
      <t>タ</t>
    </rPh>
    <rPh sb="63" eb="65">
      <t>ノウチ</t>
    </rPh>
    <rPh sb="65" eb="67">
      <t>チュウカン</t>
    </rPh>
    <rPh sb="67" eb="69">
      <t>カンリ</t>
    </rPh>
    <rPh sb="69" eb="71">
      <t>キコウ</t>
    </rPh>
    <phoneticPr fontId="3"/>
  </si>
  <si>
    <t>当該地区が「農地中間管理機構事業のモデル地区内で整備を行う地区」である場合で、
○地区全体がモデル地区内であれば「全体」
○地区の一部がモデル地区内であれば「一部」
と記入する。
　※モデル地区 ： 農地中間管理事業の推進に関する法律（平成25年法律第101号）第8条第2項第1号に規定する
　　　　　　　　　「農地中間管理事業を重点的に実施する区域」のうち、都道府県又は機構が他地域のモデルと
　　　　　　　　　すべき地域として定めた（機構の場合は都道府県と調整の上定めた）地区
当該地区が「平成27年1月末時点において、機構事業との連携状況」について、以下に該当する個所に全て「○」を記入する。
　※連携している地区 ： 当該地区において、農地中間管理機構が借り受けた農地または貸し付けた農地がある場合
　※連携することが確実と見込まれる地区 ： 当該地区において、農地中間管理機構が借り受けるまたは貸し付ける
　　　　　　　　　　　　　　　　　　　　　ことが確実と見込まれる農地がある場合
　※機構事業実施面積(ha)：地区内において機構事業で「転貸」を行っている場合その面積を記入する。</t>
    <rPh sb="84" eb="86">
      <t>キニュウ</t>
    </rPh>
    <rPh sb="296" eb="298">
      <t>キニュウ</t>
    </rPh>
    <rPh sb="466" eb="468">
      <t>チク</t>
    </rPh>
    <rPh sb="468" eb="469">
      <t>ナイ</t>
    </rPh>
    <rPh sb="473" eb="475">
      <t>キコウ</t>
    </rPh>
    <rPh sb="475" eb="477">
      <t>ジギョウ</t>
    </rPh>
    <rPh sb="479" eb="480">
      <t>テン</t>
    </rPh>
    <rPh sb="480" eb="481">
      <t>タイ</t>
    </rPh>
    <rPh sb="483" eb="484">
      <t>オコナ</t>
    </rPh>
    <rPh sb="488" eb="490">
      <t>バアイ</t>
    </rPh>
    <rPh sb="492" eb="494">
      <t>メンセキ</t>
    </rPh>
    <rPh sb="495" eb="497">
      <t>キニュウ</t>
    </rPh>
    <phoneticPr fontId="1"/>
  </si>
  <si>
    <t>盛岡市</t>
  </si>
  <si>
    <t>主食用米・加工用米</t>
  </si>
  <si>
    <t>有</t>
  </si>
  <si>
    <t>鹿妻穴堰土地改良区</t>
  </si>
  <si>
    <t>紫波町</t>
    <rPh sb="0" eb="3">
      <t>シワチョウ</t>
    </rPh>
    <phoneticPr fontId="1"/>
  </si>
  <si>
    <t>飼料用米・小麦・そば</t>
    <rPh sb="0" eb="3">
      <t>シリョウヨウ</t>
    </rPh>
    <rPh sb="3" eb="4">
      <t>マイ</t>
    </rPh>
    <rPh sb="5" eb="7">
      <t>コムギ</t>
    </rPh>
    <phoneticPr fontId="1"/>
  </si>
  <si>
    <t>有</t>
    <rPh sb="0" eb="1">
      <t>ア</t>
    </rPh>
    <phoneticPr fontId="1"/>
  </si>
  <si>
    <t>山王海土地改良区
紫波東部土地改良区</t>
    <rPh sb="0" eb="3">
      <t>サンノウカイ</t>
    </rPh>
    <rPh sb="3" eb="5">
      <t>トチ</t>
    </rPh>
    <rPh sb="5" eb="8">
      <t>カイリョウク</t>
    </rPh>
    <rPh sb="9" eb="11">
      <t>シワ</t>
    </rPh>
    <rPh sb="11" eb="13">
      <t>トウブ</t>
    </rPh>
    <rPh sb="13" eb="15">
      <t>トチ</t>
    </rPh>
    <rPh sb="15" eb="18">
      <t>カイリョウク</t>
    </rPh>
    <phoneticPr fontId="1"/>
  </si>
  <si>
    <t>国営かんがい排水事業「山王海地区」</t>
    <rPh sb="0" eb="2">
      <t>コクエイ</t>
    </rPh>
    <rPh sb="6" eb="8">
      <t>ハイスイ</t>
    </rPh>
    <rPh sb="8" eb="10">
      <t>ジギョウ</t>
    </rPh>
    <rPh sb="11" eb="14">
      <t>サンノウカイ</t>
    </rPh>
    <rPh sb="14" eb="16">
      <t>チク</t>
    </rPh>
    <phoneticPr fontId="1"/>
  </si>
  <si>
    <t>事業内容</t>
    <rPh sb="0" eb="2">
      <t>ジギョウ</t>
    </rPh>
    <rPh sb="2" eb="4">
      <t>ナイヨウ</t>
    </rPh>
    <phoneticPr fontId="1"/>
  </si>
  <si>
    <t>事業内容</t>
    <rPh sb="0" eb="2">
      <t>ジギョウ</t>
    </rPh>
    <rPh sb="2" eb="4">
      <t>ナイヨウ</t>
    </rPh>
    <phoneticPr fontId="3"/>
  </si>
  <si>
    <t>想定する事業内容を入力する（例：区画拡大 A=30.0ha、暗渠排水 A=10.0ha）</t>
    <rPh sb="0" eb="2">
      <t>ソウテイ</t>
    </rPh>
    <rPh sb="4" eb="6">
      <t>ジギョウ</t>
    </rPh>
    <rPh sb="6" eb="8">
      <t>ナイヨウ</t>
    </rPh>
    <rPh sb="9" eb="11">
      <t>ニュウリョク</t>
    </rPh>
    <rPh sb="14" eb="15">
      <t>レイ</t>
    </rPh>
    <rPh sb="16" eb="18">
      <t>クカク</t>
    </rPh>
    <rPh sb="18" eb="20">
      <t>カクダイ</t>
    </rPh>
    <rPh sb="30" eb="32">
      <t>アンキョ</t>
    </rPh>
    <rPh sb="32" eb="34">
      <t>ハイスイ</t>
    </rPh>
    <phoneticPr fontId="3"/>
  </si>
  <si>
    <t>H32</t>
    <phoneticPr fontId="1"/>
  </si>
  <si>
    <t>希望する事業種別について記入する。
1:農業基盤整備促進事業、2:農地耕作条件改善事業、3:活力ある中山間地域基盤整備事業</t>
    <rPh sb="0" eb="2">
      <t>キボウ</t>
    </rPh>
    <rPh sb="4" eb="6">
      <t>ジギョウ</t>
    </rPh>
    <rPh sb="6" eb="8">
      <t>シュベツ</t>
    </rPh>
    <rPh sb="12" eb="14">
      <t>キニュウ</t>
    </rPh>
    <rPh sb="20" eb="22">
      <t>ノウギョウ</t>
    </rPh>
    <rPh sb="22" eb="24">
      <t>キバン</t>
    </rPh>
    <rPh sb="24" eb="26">
      <t>セイビ</t>
    </rPh>
    <rPh sb="26" eb="28">
      <t>ソクシン</t>
    </rPh>
    <rPh sb="28" eb="30">
      <t>ジギョウ</t>
    </rPh>
    <rPh sb="33" eb="35">
      <t>ノウチ</t>
    </rPh>
    <rPh sb="35" eb="37">
      <t>コウサク</t>
    </rPh>
    <rPh sb="37" eb="39">
      <t>ジョウケン</t>
    </rPh>
    <rPh sb="39" eb="41">
      <t>カイゼン</t>
    </rPh>
    <rPh sb="41" eb="43">
      <t>ジギョウ</t>
    </rPh>
    <rPh sb="46" eb="48">
      <t>カツリョク</t>
    </rPh>
    <rPh sb="50" eb="51">
      <t>チュウ</t>
    </rPh>
    <rPh sb="51" eb="53">
      <t>サンカン</t>
    </rPh>
    <rPh sb="53" eb="55">
      <t>チイキ</t>
    </rPh>
    <rPh sb="55" eb="57">
      <t>キバン</t>
    </rPh>
    <rPh sb="57" eb="59">
      <t>セイビ</t>
    </rPh>
    <rPh sb="59" eb="61">
      <t>ジギョウ</t>
    </rPh>
    <phoneticPr fontId="1"/>
  </si>
  <si>
    <t>中山間地域等直接支払の対象地域</t>
    <phoneticPr fontId="1"/>
  </si>
  <si>
    <t>農業振興地域の農用地区域内の中山間地域等直接支払いの対象地域に「○」を入力すること。</t>
    <rPh sb="0" eb="2">
      <t>ノウギョウ</t>
    </rPh>
    <rPh sb="2" eb="4">
      <t>シンコウ</t>
    </rPh>
    <rPh sb="4" eb="6">
      <t>チイキ</t>
    </rPh>
    <rPh sb="7" eb="10">
      <t>ノウヨウチ</t>
    </rPh>
    <rPh sb="10" eb="12">
      <t>クイキ</t>
    </rPh>
    <rPh sb="12" eb="13">
      <t>ナイ</t>
    </rPh>
    <rPh sb="14" eb="15">
      <t>チュウ</t>
    </rPh>
    <rPh sb="15" eb="17">
      <t>サンカン</t>
    </rPh>
    <rPh sb="17" eb="18">
      <t>チ</t>
    </rPh>
    <rPh sb="18" eb="19">
      <t>イキ</t>
    </rPh>
    <rPh sb="19" eb="20">
      <t>トウ</t>
    </rPh>
    <rPh sb="20" eb="22">
      <t>チョクセツ</t>
    </rPh>
    <rPh sb="22" eb="24">
      <t>シハラ</t>
    </rPh>
    <rPh sb="26" eb="28">
      <t>タイショウ</t>
    </rPh>
    <rPh sb="28" eb="30">
      <t>チイキ</t>
    </rPh>
    <rPh sb="35" eb="37">
      <t>ニュウリョク</t>
    </rPh>
    <phoneticPr fontId="1"/>
  </si>
  <si>
    <t>農地中間管理機構</t>
    <rPh sb="0" eb="2">
      <t>ノウチ</t>
    </rPh>
    <rPh sb="2" eb="4">
      <t>チュウカン</t>
    </rPh>
    <rPh sb="4" eb="6">
      <t>カンリ</t>
    </rPh>
    <rPh sb="6" eb="8">
      <t>キコウ</t>
    </rPh>
    <phoneticPr fontId="1"/>
  </si>
  <si>
    <t>岩手中央農協</t>
    <rPh sb="0" eb="2">
      <t>イワテ</t>
    </rPh>
    <rPh sb="2" eb="4">
      <t>チュウオウ</t>
    </rPh>
    <rPh sb="4" eb="6">
      <t>ノウキョウ</t>
    </rPh>
    <phoneticPr fontId="1"/>
  </si>
  <si>
    <t>-</t>
    <phoneticPr fontId="1"/>
  </si>
  <si>
    <t>山王海土地改良区</t>
    <rPh sb="0" eb="3">
      <t>サンノウカイ</t>
    </rPh>
    <rPh sb="3" eb="5">
      <t>トチ</t>
    </rPh>
    <rPh sb="5" eb="8">
      <t>カイリョウク</t>
    </rPh>
    <phoneticPr fontId="1"/>
  </si>
  <si>
    <t>矢巾町</t>
  </si>
  <si>
    <t>小麦・大豆・野菜</t>
  </si>
  <si>
    <t>県営</t>
  </si>
  <si>
    <t>国営かんがい排水事業
盛岡南部地区</t>
  </si>
  <si>
    <t>花巻市</t>
  </si>
  <si>
    <t>北上市</t>
  </si>
  <si>
    <t>西和賀町</t>
  </si>
  <si>
    <t>江刺猿ヶ石土地改良区</t>
  </si>
  <si>
    <t>水稲、小麦、大豆、野菜</t>
  </si>
  <si>
    <t>岩手中部土地改良区</t>
  </si>
  <si>
    <t>国営かんがい排水事業
猿ヶ石用水地区</t>
  </si>
  <si>
    <t>麦・大豆・加工用米</t>
  </si>
  <si>
    <t>石鳥谷東部土地改良区</t>
  </si>
  <si>
    <t>金ケ崎町</t>
  </si>
  <si>
    <t>水稲</t>
  </si>
  <si>
    <t>瀬原東</t>
  </si>
  <si>
    <t>せわらひがし</t>
  </si>
  <si>
    <t>奥州市</t>
  </si>
  <si>
    <t>衣川土地改良区</t>
  </si>
  <si>
    <t>奥州市</t>
    <phoneticPr fontId="1"/>
  </si>
  <si>
    <t>一関市</t>
    <rPh sb="0" eb="3">
      <t>イチノセキシ</t>
    </rPh>
    <phoneticPr fontId="1"/>
  </si>
  <si>
    <t>花泉土地改良区</t>
    <rPh sb="0" eb="2">
      <t>ハナイズミ</t>
    </rPh>
    <rPh sb="2" eb="4">
      <t>トチ</t>
    </rPh>
    <rPh sb="4" eb="6">
      <t>カイリョウ</t>
    </rPh>
    <rPh sb="6" eb="7">
      <t>ク</t>
    </rPh>
    <phoneticPr fontId="1"/>
  </si>
  <si>
    <t>県営経営体育成基盤整備事業
花泉地区</t>
    <rPh sb="0" eb="1">
      <t>ケン</t>
    </rPh>
    <rPh sb="1" eb="2">
      <t>エイ</t>
    </rPh>
    <rPh sb="2" eb="5">
      <t>ケイエイタイ</t>
    </rPh>
    <rPh sb="5" eb="7">
      <t>イクセイ</t>
    </rPh>
    <rPh sb="7" eb="9">
      <t>キバン</t>
    </rPh>
    <rPh sb="9" eb="11">
      <t>セイビ</t>
    </rPh>
    <rPh sb="11" eb="13">
      <t>ジギョウ</t>
    </rPh>
    <rPh sb="14" eb="15">
      <t>ハナ</t>
    </rPh>
    <rPh sb="15" eb="16">
      <t>イズミ</t>
    </rPh>
    <rPh sb="16" eb="18">
      <t>チク</t>
    </rPh>
    <phoneticPr fontId="1"/>
  </si>
  <si>
    <t>花泉第３</t>
    <rPh sb="0" eb="2">
      <t>ハナイズミ</t>
    </rPh>
    <rPh sb="2" eb="3">
      <t>ダイ</t>
    </rPh>
    <phoneticPr fontId="1"/>
  </si>
  <si>
    <t>暗渠排水A＝43.2ha</t>
    <rPh sb="0" eb="2">
      <t>アンキョ</t>
    </rPh>
    <rPh sb="2" eb="4">
      <t>ハイスイ</t>
    </rPh>
    <phoneticPr fontId="1"/>
  </si>
  <si>
    <t>花泉第４</t>
    <rPh sb="0" eb="2">
      <t>ハナイズミ</t>
    </rPh>
    <rPh sb="2" eb="3">
      <t>ダイ</t>
    </rPh>
    <phoneticPr fontId="1"/>
  </si>
  <si>
    <t>暗渠排水A＝43.0ha</t>
    <rPh sb="0" eb="2">
      <t>アンキョ</t>
    </rPh>
    <rPh sb="2" eb="4">
      <t>ハイスイ</t>
    </rPh>
    <phoneticPr fontId="1"/>
  </si>
  <si>
    <t>花泉第５</t>
    <rPh sb="0" eb="2">
      <t>ハナイズミ</t>
    </rPh>
    <rPh sb="2" eb="3">
      <t>ダイ</t>
    </rPh>
    <phoneticPr fontId="1"/>
  </si>
  <si>
    <t>暗渠排水A＝46.5ha</t>
    <rPh sb="0" eb="2">
      <t>アンキョ</t>
    </rPh>
    <rPh sb="2" eb="4">
      <t>ハイスイ</t>
    </rPh>
    <phoneticPr fontId="1"/>
  </si>
  <si>
    <t>水稲</t>
    <rPh sb="0" eb="2">
      <t>スイトウ</t>
    </rPh>
    <phoneticPr fontId="1"/>
  </si>
  <si>
    <t>須川土地改良区</t>
    <rPh sb="0" eb="1">
      <t>ス</t>
    </rPh>
    <rPh sb="1" eb="2">
      <t>カワ</t>
    </rPh>
    <rPh sb="2" eb="4">
      <t>トチ</t>
    </rPh>
    <rPh sb="4" eb="6">
      <t>カイリョウ</t>
    </rPh>
    <rPh sb="6" eb="7">
      <t>ク</t>
    </rPh>
    <phoneticPr fontId="1"/>
  </si>
  <si>
    <t>国営</t>
    <rPh sb="0" eb="2">
      <t>コクエイ</t>
    </rPh>
    <phoneticPr fontId="1"/>
  </si>
  <si>
    <t>国営須川地区開拓建設事業
須川地区</t>
    <rPh sb="2" eb="3">
      <t>ス</t>
    </rPh>
    <rPh sb="3" eb="4">
      <t>カワ</t>
    </rPh>
    <rPh sb="4" eb="6">
      <t>チク</t>
    </rPh>
    <rPh sb="6" eb="8">
      <t>カイタク</t>
    </rPh>
    <rPh sb="8" eb="10">
      <t>ケンセツ</t>
    </rPh>
    <rPh sb="10" eb="12">
      <t>ジギョウ</t>
    </rPh>
    <rPh sb="13" eb="14">
      <t>ス</t>
    </rPh>
    <rPh sb="14" eb="15">
      <t>カワ</t>
    </rPh>
    <phoneticPr fontId="1"/>
  </si>
  <si>
    <t>藤沢</t>
    <rPh sb="0" eb="2">
      <t>フジサワ</t>
    </rPh>
    <phoneticPr fontId="1"/>
  </si>
  <si>
    <t>除礫A=50ha</t>
    <rPh sb="0" eb="1">
      <t>ジョ</t>
    </rPh>
    <rPh sb="1" eb="2">
      <t>レキ</t>
    </rPh>
    <phoneticPr fontId="1"/>
  </si>
  <si>
    <t>藤沢土地改良区</t>
    <rPh sb="0" eb="2">
      <t>フジサワ</t>
    </rPh>
    <rPh sb="2" eb="4">
      <t>トチ</t>
    </rPh>
    <rPh sb="4" eb="6">
      <t>カイリョウ</t>
    </rPh>
    <rPh sb="6" eb="7">
      <t>ク</t>
    </rPh>
    <phoneticPr fontId="1"/>
  </si>
  <si>
    <t>白菜、きゃべつなど野菜類、薬用作物</t>
    <rPh sb="0" eb="2">
      <t>ハクサイ</t>
    </rPh>
    <rPh sb="9" eb="11">
      <t>ヤサイ</t>
    </rPh>
    <rPh sb="11" eb="12">
      <t>ルイ</t>
    </rPh>
    <rPh sb="13" eb="15">
      <t>ヤクヨウ</t>
    </rPh>
    <rPh sb="15" eb="17">
      <t>サクモツ</t>
    </rPh>
    <phoneticPr fontId="1"/>
  </si>
  <si>
    <t>国営農地開拓事業
藤沢地区</t>
    <rPh sb="2" eb="4">
      <t>ノウチ</t>
    </rPh>
    <rPh sb="4" eb="6">
      <t>カイタク</t>
    </rPh>
    <rPh sb="6" eb="8">
      <t>ジギョウ</t>
    </rPh>
    <rPh sb="9" eb="11">
      <t>フジサワ</t>
    </rPh>
    <rPh sb="11" eb="13">
      <t>チク</t>
    </rPh>
    <phoneticPr fontId="1"/>
  </si>
  <si>
    <t>事業：</t>
    <rPh sb="0" eb="2">
      <t>ジギョウ</t>
    </rPh>
    <phoneticPr fontId="1"/>
  </si>
  <si>
    <t>遠野市</t>
  </si>
  <si>
    <t>遠野市土地改良区</t>
    <rPh sb="0" eb="3">
      <t>トオノシ</t>
    </rPh>
    <rPh sb="3" eb="5">
      <t>トチ</t>
    </rPh>
    <rPh sb="5" eb="7">
      <t>カイリョウ</t>
    </rPh>
    <rPh sb="7" eb="8">
      <t>ク</t>
    </rPh>
    <phoneticPr fontId="1"/>
  </si>
  <si>
    <t>大豆</t>
  </si>
  <si>
    <t>遠野市土地改良区</t>
  </si>
  <si>
    <t>-</t>
  </si>
  <si>
    <t>土淵</t>
  </si>
  <si>
    <t>つちぶち</t>
  </si>
  <si>
    <t>暗渠排水A=20ha</t>
    <rPh sb="0" eb="2">
      <t>アンキョ</t>
    </rPh>
    <rPh sb="2" eb="4">
      <t>ハイスイ</t>
    </rPh>
    <phoneticPr fontId="1"/>
  </si>
  <si>
    <t>松崎・駒木</t>
  </si>
  <si>
    <t>まつざき・こまき</t>
  </si>
  <si>
    <t>暗渠排水A=15ha</t>
    <rPh sb="0" eb="2">
      <t>アンキョ</t>
    </rPh>
    <rPh sb="2" eb="4">
      <t>ハイスイ</t>
    </rPh>
    <phoneticPr fontId="1"/>
  </si>
  <si>
    <t>綾織</t>
  </si>
  <si>
    <t>あやおり</t>
  </si>
  <si>
    <t>陸前高田市</t>
  </si>
  <si>
    <t>集計</t>
    <rPh sb="0" eb="2">
      <t>シュウケイ</t>
    </rPh>
    <phoneticPr fontId="1"/>
  </si>
  <si>
    <t>農業基盤整備促進事業</t>
    <rPh sb="0" eb="2">
      <t>ノウギョウ</t>
    </rPh>
    <rPh sb="2" eb="4">
      <t>キバン</t>
    </rPh>
    <rPh sb="4" eb="6">
      <t>セイビ</t>
    </rPh>
    <rPh sb="6" eb="8">
      <t>ソクシン</t>
    </rPh>
    <rPh sb="8" eb="10">
      <t>ジギョウ</t>
    </rPh>
    <phoneticPr fontId="1"/>
  </si>
  <si>
    <t>農地耕作条件改善事業</t>
    <rPh sb="0" eb="2">
      <t>ノウチ</t>
    </rPh>
    <rPh sb="2" eb="4">
      <t>コウサク</t>
    </rPh>
    <rPh sb="4" eb="6">
      <t>ジョウケン</t>
    </rPh>
    <rPh sb="6" eb="8">
      <t>カイゼン</t>
    </rPh>
    <rPh sb="8" eb="10">
      <t>ジギョウ</t>
    </rPh>
    <phoneticPr fontId="1"/>
  </si>
  <si>
    <t>Ｈ29</t>
    <phoneticPr fontId="1"/>
  </si>
  <si>
    <t>Ｈ30</t>
    <phoneticPr fontId="1"/>
  </si>
  <si>
    <t>Ｈ31</t>
    <phoneticPr fontId="1"/>
  </si>
  <si>
    <t>Ｈ32</t>
    <phoneticPr fontId="1"/>
  </si>
  <si>
    <t>地区数</t>
    <rPh sb="0" eb="2">
      <t>チク</t>
    </rPh>
    <rPh sb="2" eb="3">
      <t>スウ</t>
    </rPh>
    <phoneticPr fontId="1"/>
  </si>
  <si>
    <t>活力ある中山間地域基盤整備事業</t>
    <rPh sb="0" eb="15">
      <t>カツリョク</t>
    </rPh>
    <phoneticPr fontId="1"/>
  </si>
  <si>
    <t>受益面積</t>
    <rPh sb="0" eb="2">
      <t>ジュエキ</t>
    </rPh>
    <rPh sb="2" eb="4">
      <t>メンセキ</t>
    </rPh>
    <phoneticPr fontId="1"/>
  </si>
  <si>
    <t>合計</t>
    <rPh sb="0" eb="2">
      <t>ゴウケイ</t>
    </rPh>
    <phoneticPr fontId="1"/>
  </si>
  <si>
    <t>事業名</t>
    <rPh sb="0" eb="2">
      <t>ジギョウ</t>
    </rPh>
    <rPh sb="2" eb="3">
      <t>メイ</t>
    </rPh>
    <phoneticPr fontId="1"/>
  </si>
  <si>
    <t>岩手中部土地改良区</t>
    <rPh sb="0" eb="2">
      <t>イワテ</t>
    </rPh>
    <rPh sb="2" eb="4">
      <t>チュウブ</t>
    </rPh>
    <rPh sb="4" eb="6">
      <t>トチ</t>
    </rPh>
    <rPh sb="6" eb="8">
      <t>カイリョウ</t>
    </rPh>
    <rPh sb="8" eb="9">
      <t>ク</t>
    </rPh>
    <phoneticPr fontId="1"/>
  </si>
  <si>
    <t>WCS</t>
    <phoneticPr fontId="1"/>
  </si>
  <si>
    <t>ふじさわ</t>
    <phoneticPr fontId="1"/>
  </si>
  <si>
    <t>■　活力ある中山間地域基盤整備事業の地域別集計</t>
    <rPh sb="2" eb="17">
      <t>カツリョク</t>
    </rPh>
    <rPh sb="18" eb="20">
      <t>チイキ</t>
    </rPh>
    <rPh sb="20" eb="21">
      <t>ベツ</t>
    </rPh>
    <rPh sb="21" eb="23">
      <t>シュウケイ</t>
    </rPh>
    <phoneticPr fontId="1"/>
  </si>
  <si>
    <t>現地機関</t>
    <rPh sb="0" eb="2">
      <t>ゲンチ</t>
    </rPh>
    <rPh sb="2" eb="4">
      <t>キカン</t>
    </rPh>
    <phoneticPr fontId="1"/>
  </si>
  <si>
    <t>市町村</t>
    <rPh sb="0" eb="3">
      <t>シチョウソン</t>
    </rPh>
    <phoneticPr fontId="1"/>
  </si>
  <si>
    <t>Ｈ28-30</t>
    <phoneticPr fontId="1"/>
  </si>
  <si>
    <t>盛岡局農村整備室</t>
    <rPh sb="0" eb="2">
      <t>モリオカ</t>
    </rPh>
    <rPh sb="2" eb="3">
      <t>キョク</t>
    </rPh>
    <rPh sb="3" eb="5">
      <t>ノウソン</t>
    </rPh>
    <rPh sb="5" eb="7">
      <t>セイビ</t>
    </rPh>
    <rPh sb="7" eb="8">
      <t>シツ</t>
    </rPh>
    <phoneticPr fontId="1"/>
  </si>
  <si>
    <t>(計）</t>
    <rPh sb="1" eb="2">
      <t>ケイ</t>
    </rPh>
    <phoneticPr fontId="1"/>
  </si>
  <si>
    <t>北上農村セ整備センター</t>
    <rPh sb="0" eb="2">
      <t>キタカミ</t>
    </rPh>
    <rPh sb="2" eb="4">
      <t>ノウソン</t>
    </rPh>
    <rPh sb="5" eb="7">
      <t>セイビ</t>
    </rPh>
    <phoneticPr fontId="1"/>
  </si>
  <si>
    <t>(計）</t>
  </si>
  <si>
    <t>県南局農村整備室</t>
    <rPh sb="0" eb="2">
      <t>ケンナン</t>
    </rPh>
    <rPh sb="2" eb="3">
      <t>キョク</t>
    </rPh>
    <rPh sb="3" eb="5">
      <t>ノウソン</t>
    </rPh>
    <rPh sb="5" eb="7">
      <t>セイビ</t>
    </rPh>
    <rPh sb="7" eb="8">
      <t>シツ</t>
    </rPh>
    <phoneticPr fontId="1"/>
  </si>
  <si>
    <t>遠野農林振興センター</t>
    <rPh sb="0" eb="2">
      <t>トオノ</t>
    </rPh>
    <rPh sb="2" eb="4">
      <t>ノウリン</t>
    </rPh>
    <rPh sb="4" eb="6">
      <t>シンコウ</t>
    </rPh>
    <phoneticPr fontId="1"/>
  </si>
  <si>
    <t>一関農村整備センター</t>
    <rPh sb="0" eb="2">
      <t>イチノセキ</t>
    </rPh>
    <rPh sb="2" eb="4">
      <t>ノウソン</t>
    </rPh>
    <rPh sb="4" eb="6">
      <t>セイビ</t>
    </rPh>
    <phoneticPr fontId="1"/>
  </si>
  <si>
    <t>一関市</t>
  </si>
  <si>
    <t>平泉町</t>
  </si>
  <si>
    <t>大船渡農林振興センター</t>
    <rPh sb="0" eb="3">
      <t>オオフナト</t>
    </rPh>
    <rPh sb="3" eb="5">
      <t>ノウリン</t>
    </rPh>
    <rPh sb="5" eb="7">
      <t>シンコウ</t>
    </rPh>
    <phoneticPr fontId="1"/>
  </si>
  <si>
    <t>県北局農村整備室</t>
    <rPh sb="0" eb="2">
      <t>ケンホク</t>
    </rPh>
    <rPh sb="2" eb="3">
      <t>キョク</t>
    </rPh>
    <rPh sb="3" eb="5">
      <t>ノウソン</t>
    </rPh>
    <rPh sb="5" eb="7">
      <t>セイビ</t>
    </rPh>
    <rPh sb="7" eb="8">
      <t>シツ</t>
    </rPh>
    <phoneticPr fontId="1"/>
  </si>
  <si>
    <t>二戸農林振興センター</t>
    <rPh sb="0" eb="2">
      <t>ニノヘ</t>
    </rPh>
    <rPh sb="2" eb="4">
      <t>ノウリン</t>
    </rPh>
    <rPh sb="4" eb="6">
      <t>シンコウ</t>
    </rPh>
    <phoneticPr fontId="1"/>
  </si>
  <si>
    <t>二戸市</t>
  </si>
  <si>
    <t>軽米町</t>
  </si>
  <si>
    <t>計</t>
    <rPh sb="0" eb="1">
      <t>ケイ</t>
    </rPh>
    <phoneticPr fontId="1"/>
  </si>
  <si>
    <t>花巻市</t>
    <phoneticPr fontId="1"/>
  </si>
  <si>
    <t>石鳥谷東部土地改良区</t>
    <rPh sb="0" eb="3">
      <t>イシドリヤ</t>
    </rPh>
    <rPh sb="3" eb="5">
      <t>トウブ</t>
    </rPh>
    <rPh sb="5" eb="7">
      <t>トチ</t>
    </rPh>
    <rPh sb="7" eb="9">
      <t>カイリョウ</t>
    </rPh>
    <rPh sb="9" eb="10">
      <t>ク</t>
    </rPh>
    <phoneticPr fontId="1"/>
  </si>
  <si>
    <t>江刺（2）</t>
    <phoneticPr fontId="1"/>
  </si>
  <si>
    <t>えさし(2)</t>
    <phoneticPr fontId="1"/>
  </si>
  <si>
    <t>18</t>
    <phoneticPr fontId="1"/>
  </si>
  <si>
    <t>暗渠排水 A=50ha</t>
    <rPh sb="0" eb="2">
      <t>アンキョ</t>
    </rPh>
    <rPh sb="2" eb="4">
      <t>ハイスイ</t>
    </rPh>
    <phoneticPr fontId="1"/>
  </si>
  <si>
    <t>しわ(2) -2</t>
    <phoneticPr fontId="1"/>
  </si>
  <si>
    <t>しわ(2) -3</t>
    <phoneticPr fontId="1"/>
  </si>
  <si>
    <t>紫波(2) -2</t>
    <rPh sb="0" eb="2">
      <t>シワ</t>
    </rPh>
    <phoneticPr fontId="1"/>
  </si>
  <si>
    <t>紫波(2) -3</t>
    <rPh sb="0" eb="2">
      <t>シワ</t>
    </rPh>
    <phoneticPr fontId="1"/>
  </si>
  <si>
    <t>川目(1)</t>
    <rPh sb="0" eb="1">
      <t>カワ</t>
    </rPh>
    <rPh sb="1" eb="2">
      <t>メ</t>
    </rPh>
    <phoneticPr fontId="1"/>
  </si>
  <si>
    <t>かわめ(1)</t>
    <phoneticPr fontId="1"/>
  </si>
  <si>
    <t>川目(2)</t>
    <rPh sb="0" eb="1">
      <t>カワ</t>
    </rPh>
    <rPh sb="1" eb="2">
      <t>メ</t>
    </rPh>
    <phoneticPr fontId="1"/>
  </si>
  <si>
    <t>かわめ(2)</t>
    <phoneticPr fontId="1"/>
  </si>
  <si>
    <t>区画拡大A=5.5ha
暗渠排水A=5.5ha</t>
    <rPh sb="0" eb="2">
      <t>クカク</t>
    </rPh>
    <rPh sb="2" eb="4">
      <t>カクダイ</t>
    </rPh>
    <rPh sb="12" eb="14">
      <t>アンキョ</t>
    </rPh>
    <rPh sb="14" eb="16">
      <t>ハイスイ</t>
    </rPh>
    <phoneticPr fontId="1"/>
  </si>
  <si>
    <t>しわ(1) -1</t>
    <phoneticPr fontId="1"/>
  </si>
  <si>
    <t>しわ(1) -2</t>
    <phoneticPr fontId="1"/>
  </si>
  <si>
    <t>紫波(1) -2</t>
    <rPh sb="0" eb="2">
      <t>シワ</t>
    </rPh>
    <phoneticPr fontId="1"/>
  </si>
  <si>
    <t>紫波(1) -1</t>
    <rPh sb="0" eb="2">
      <t>シワ</t>
    </rPh>
    <phoneticPr fontId="1"/>
  </si>
  <si>
    <t>矢巾(1)</t>
    <phoneticPr fontId="1"/>
  </si>
  <si>
    <t>やはば(1)</t>
    <phoneticPr fontId="1"/>
  </si>
  <si>
    <t>矢巾(2)</t>
    <phoneticPr fontId="1"/>
  </si>
  <si>
    <t>やはば(2)</t>
    <phoneticPr fontId="1"/>
  </si>
  <si>
    <t>暗渠排水68ha</t>
    <rPh sb="0" eb="2">
      <t>アンキョ</t>
    </rPh>
    <rPh sb="2" eb="4">
      <t>ハイスイ</t>
    </rPh>
    <phoneticPr fontId="1"/>
  </si>
  <si>
    <t>暗渠排水50ha</t>
    <rPh sb="0" eb="2">
      <t>アンキョ</t>
    </rPh>
    <rPh sb="2" eb="4">
      <t>ハイスイ</t>
    </rPh>
    <phoneticPr fontId="1"/>
  </si>
  <si>
    <t>いしどりやとうぶ（3）-2</t>
    <phoneticPr fontId="1"/>
  </si>
  <si>
    <t>石鳥東部（3）-2</t>
    <phoneticPr fontId="1"/>
  </si>
  <si>
    <t>暗渠排水　A=5ha</t>
    <rPh sb="0" eb="2">
      <t>アンキョ</t>
    </rPh>
    <rPh sb="2" eb="4">
      <t>ハイスイ</t>
    </rPh>
    <phoneticPr fontId="1"/>
  </si>
  <si>
    <t>いわてちゅうぶ-3</t>
    <phoneticPr fontId="1"/>
  </si>
  <si>
    <t>いわてちゅうぶ-4</t>
    <phoneticPr fontId="1"/>
  </si>
  <si>
    <t>いわてちゅうぶ-5</t>
    <phoneticPr fontId="1"/>
  </si>
  <si>
    <t>岩手中部 -3</t>
    <phoneticPr fontId="1"/>
  </si>
  <si>
    <t>岩手中部 -4</t>
    <phoneticPr fontId="1"/>
  </si>
  <si>
    <t>岩手中部 -5</t>
    <phoneticPr fontId="1"/>
  </si>
  <si>
    <t>区画拡大（定額）20ha</t>
    <rPh sb="0" eb="2">
      <t>クカク</t>
    </rPh>
    <phoneticPr fontId="1"/>
  </si>
  <si>
    <t>除礫 A=20ｈａ</t>
    <phoneticPr fontId="1"/>
  </si>
  <si>
    <t>湧水処理 A=20ｈａ</t>
    <phoneticPr fontId="1"/>
  </si>
  <si>
    <t>岩手中部(2) -2</t>
    <phoneticPr fontId="1"/>
  </si>
  <si>
    <t>岩手中部(2) -3</t>
    <phoneticPr fontId="1"/>
  </si>
  <si>
    <t>いわてちゅうぶ　(2) -2</t>
    <phoneticPr fontId="1"/>
  </si>
  <si>
    <t>いわてちゅうぶ　(2) -3</t>
    <phoneticPr fontId="1"/>
  </si>
  <si>
    <t>暗渠排水（定額）A=19.8ha</t>
    <phoneticPr fontId="1"/>
  </si>
  <si>
    <t>除礫・客土A=10ｈａ</t>
    <rPh sb="3" eb="5">
      <t>キャクド</t>
    </rPh>
    <phoneticPr fontId="1"/>
  </si>
  <si>
    <t>用排水路　L=100ｍ
区画拡大①Ａ＝0.4ha</t>
    <rPh sb="0" eb="1">
      <t>ヨウ</t>
    </rPh>
    <rPh sb="1" eb="3">
      <t>ハイスイ</t>
    </rPh>
    <rPh sb="3" eb="4">
      <t>ロ</t>
    </rPh>
    <rPh sb="12" eb="14">
      <t>クカク</t>
    </rPh>
    <rPh sb="14" eb="16">
      <t>カクダイ</t>
    </rPh>
    <phoneticPr fontId="1"/>
  </si>
  <si>
    <t>猿ヶ石(1)</t>
    <rPh sb="0" eb="1">
      <t>サル</t>
    </rPh>
    <rPh sb="2" eb="3">
      <t>イシ</t>
    </rPh>
    <phoneticPr fontId="1"/>
  </si>
  <si>
    <t>さるがいし(1)</t>
    <phoneticPr fontId="1"/>
  </si>
  <si>
    <t>猿ヶ石(2)</t>
    <rPh sb="0" eb="1">
      <t>サル</t>
    </rPh>
    <rPh sb="2" eb="3">
      <t>イシ</t>
    </rPh>
    <phoneticPr fontId="1"/>
  </si>
  <si>
    <t>さるがいし(2)</t>
    <phoneticPr fontId="1"/>
  </si>
  <si>
    <t>猿ヶ石(3)</t>
    <rPh sb="0" eb="1">
      <t>サル</t>
    </rPh>
    <rPh sb="2" eb="3">
      <t>イシ</t>
    </rPh>
    <phoneticPr fontId="1"/>
  </si>
  <si>
    <t>さるがいし(3)</t>
    <phoneticPr fontId="1"/>
  </si>
  <si>
    <t>暗渠排水 A=15.0ha</t>
    <rPh sb="0" eb="2">
      <t>アンキョ</t>
    </rPh>
    <rPh sb="2" eb="4">
      <t>ハイスイ</t>
    </rPh>
    <phoneticPr fontId="1"/>
  </si>
  <si>
    <t>区画拡大①Ａ＝10ha</t>
    <rPh sb="0" eb="2">
      <t>クカク</t>
    </rPh>
    <rPh sb="2" eb="4">
      <t>カクダイ</t>
    </rPh>
    <phoneticPr fontId="1"/>
  </si>
  <si>
    <t>はないずみだい３</t>
    <phoneticPr fontId="1"/>
  </si>
  <si>
    <t>はないずみだい４</t>
    <phoneticPr fontId="1"/>
  </si>
  <si>
    <t>はないずみだい５</t>
    <phoneticPr fontId="1"/>
  </si>
  <si>
    <t>須川(1)</t>
    <rPh sb="0" eb="1">
      <t>ス</t>
    </rPh>
    <rPh sb="1" eb="2">
      <t>カワ</t>
    </rPh>
    <phoneticPr fontId="1"/>
  </si>
  <si>
    <t>すかわ(1)</t>
    <phoneticPr fontId="1"/>
  </si>
  <si>
    <t>須川(2)</t>
    <rPh sb="0" eb="1">
      <t>ス</t>
    </rPh>
    <rPh sb="1" eb="2">
      <t>カワ</t>
    </rPh>
    <phoneticPr fontId="1"/>
  </si>
  <si>
    <t>すかわ(2)</t>
    <phoneticPr fontId="1"/>
  </si>
  <si>
    <t>暗渠排水A=51.0ha</t>
    <rPh sb="0" eb="2">
      <t>アンキョ</t>
    </rPh>
    <rPh sb="2" eb="4">
      <t>ハイスイ</t>
    </rPh>
    <phoneticPr fontId="1"/>
  </si>
  <si>
    <t>ゆざわ(2) -1</t>
    <phoneticPr fontId="1"/>
  </si>
  <si>
    <t>ゆざわ(2) -2</t>
    <phoneticPr fontId="1"/>
  </si>
  <si>
    <t>湯沢(2)-1</t>
    <phoneticPr fontId="1"/>
  </si>
  <si>
    <t>湯沢(2)-2</t>
    <phoneticPr fontId="1"/>
  </si>
  <si>
    <t>区画拡大A=23.9ha</t>
    <rPh sb="0" eb="2">
      <t>クカク</t>
    </rPh>
    <rPh sb="2" eb="4">
      <t>カクダイ</t>
    </rPh>
    <phoneticPr fontId="1"/>
  </si>
  <si>
    <t>暗渠排水A=23.9ha</t>
    <rPh sb="0" eb="2">
      <t>アンキョ</t>
    </rPh>
    <rPh sb="2" eb="4">
      <t>ハイスイ</t>
    </rPh>
    <phoneticPr fontId="1"/>
  </si>
  <si>
    <t>上飯岡(2) -2</t>
    <rPh sb="0" eb="1">
      <t>カミ</t>
    </rPh>
    <rPh sb="1" eb="3">
      <t>イイオカ</t>
    </rPh>
    <phoneticPr fontId="1"/>
  </si>
  <si>
    <t>かみいいおか(2) -2</t>
    <phoneticPr fontId="1"/>
  </si>
  <si>
    <t>かみいいおか(2) -1</t>
    <phoneticPr fontId="1"/>
  </si>
  <si>
    <t>上飯岡(2) -1</t>
    <rPh sb="0" eb="1">
      <t>カミ</t>
    </rPh>
    <rPh sb="1" eb="3">
      <t>イイオカ</t>
    </rPh>
    <phoneticPr fontId="1"/>
  </si>
  <si>
    <t>区画拡大A=23.5ha</t>
    <rPh sb="0" eb="2">
      <t>クカク</t>
    </rPh>
    <rPh sb="2" eb="4">
      <t>カクダイ</t>
    </rPh>
    <phoneticPr fontId="1"/>
  </si>
  <si>
    <t>暗渠排水A=23.5ha</t>
    <rPh sb="0" eb="2">
      <t>アンキョ</t>
    </rPh>
    <rPh sb="2" eb="4">
      <t>ハイスイ</t>
    </rPh>
    <phoneticPr fontId="1"/>
  </si>
  <si>
    <t>H33</t>
  </si>
  <si>
    <t>Ｈ33</t>
  </si>
  <si>
    <t>うち集約化
農地面積
（ha）</t>
    <rPh sb="2" eb="5">
      <t>シュウヤクカ</t>
    </rPh>
    <rPh sb="6" eb="8">
      <t>ノウチ</t>
    </rPh>
    <rPh sb="8" eb="10">
      <t>メンセキ</t>
    </rPh>
    <phoneticPr fontId="7"/>
  </si>
  <si>
    <t>発注時期</t>
    <rPh sb="0" eb="2">
      <t>ハッチュウ</t>
    </rPh>
    <rPh sb="2" eb="4">
      <t>ジキ</t>
    </rPh>
    <phoneticPr fontId="1"/>
  </si>
  <si>
    <t>○年○月</t>
    <rPh sb="1" eb="2">
      <t>ネン</t>
    </rPh>
    <rPh sb="3" eb="4">
      <t>ツキ</t>
    </rPh>
    <phoneticPr fontId="1"/>
  </si>
  <si>
    <t>関連事業</t>
    <rPh sb="0" eb="2">
      <t>カンレン</t>
    </rPh>
    <rPh sb="2" eb="4">
      <t>ジギョウ</t>
    </rPh>
    <phoneticPr fontId="1"/>
  </si>
  <si>
    <t>機構の借入時期
○年○月</t>
    <rPh sb="0" eb="2">
      <t>キコウ</t>
    </rPh>
    <rPh sb="3" eb="5">
      <t>カリイレ</t>
    </rPh>
    <rPh sb="5" eb="7">
      <t>ジキ</t>
    </rPh>
    <rPh sb="9" eb="10">
      <t>ネン</t>
    </rPh>
    <rPh sb="11" eb="12">
      <t>ツキ</t>
    </rPh>
    <phoneticPr fontId="1"/>
  </si>
  <si>
    <t>機構からの転貸時期
○年○月</t>
    <rPh sb="0" eb="2">
      <t>キコウ</t>
    </rPh>
    <rPh sb="5" eb="7">
      <t>テンタイ</t>
    </rPh>
    <rPh sb="7" eb="9">
      <t>ジキ</t>
    </rPh>
    <rPh sb="11" eb="12">
      <t>ネン</t>
    </rPh>
    <rPh sb="13" eb="14">
      <t>ツキ</t>
    </rPh>
    <phoneticPr fontId="1"/>
  </si>
  <si>
    <t>農地中間管理機構からの転貸による担い手への集積状況</t>
    <rPh sb="0" eb="2">
      <t>ノウチ</t>
    </rPh>
    <rPh sb="2" eb="4">
      <t>チュウカン</t>
    </rPh>
    <rPh sb="4" eb="6">
      <t>カンリ</t>
    </rPh>
    <rPh sb="6" eb="8">
      <t>キコウ</t>
    </rPh>
    <rPh sb="11" eb="13">
      <t>テンタイ</t>
    </rPh>
    <rPh sb="16" eb="17">
      <t>ニナ</t>
    </rPh>
    <rPh sb="18" eb="19">
      <t>テ</t>
    </rPh>
    <rPh sb="21" eb="23">
      <t>シュウセキ</t>
    </rPh>
    <rPh sb="23" eb="25">
      <t>ジョウキョウ</t>
    </rPh>
    <phoneticPr fontId="1"/>
  </si>
  <si>
    <t>当初計画</t>
    <rPh sb="0" eb="2">
      <t>トウショ</t>
    </rPh>
    <rPh sb="2" eb="4">
      <t>ケイカク</t>
    </rPh>
    <phoneticPr fontId="1"/>
  </si>
  <si>
    <t>合計</t>
    <rPh sb="0" eb="2">
      <t>ゴウケイ</t>
    </rPh>
    <phoneticPr fontId="1"/>
  </si>
  <si>
    <t>前歴事業の名称</t>
    <rPh sb="0" eb="2">
      <t>ゼンレキ</t>
    </rPh>
    <rPh sb="2" eb="4">
      <t>ジギョウ</t>
    </rPh>
    <rPh sb="5" eb="7">
      <t>メイショウ</t>
    </rPh>
    <phoneticPr fontId="1"/>
  </si>
  <si>
    <t>基盤促進</t>
    <rPh sb="0" eb="2">
      <t>キバン</t>
    </rPh>
    <rPh sb="2" eb="4">
      <t>ソクシン</t>
    </rPh>
    <phoneticPr fontId="1"/>
  </si>
  <si>
    <t>耕作条件</t>
    <rPh sb="0" eb="2">
      <t>コウサク</t>
    </rPh>
    <rPh sb="2" eb="4">
      <t>ジョウケン</t>
    </rPh>
    <phoneticPr fontId="1"/>
  </si>
  <si>
    <t>活力ある</t>
    <rPh sb="0" eb="2">
      <t>カツリョク</t>
    </rPh>
    <phoneticPr fontId="1"/>
  </si>
  <si>
    <t>うちH28補正予算対応可能額</t>
    <rPh sb="5" eb="7">
      <t>ホセイ</t>
    </rPh>
    <rPh sb="7" eb="9">
      <t>ヨサン</t>
    </rPh>
    <rPh sb="9" eb="11">
      <t>タイオウ</t>
    </rPh>
    <rPh sb="11" eb="13">
      <t>カノウ</t>
    </rPh>
    <rPh sb="13" eb="14">
      <t>ガク</t>
    </rPh>
    <phoneticPr fontId="1"/>
  </si>
  <si>
    <t>（機構以外も含む）担い手への農地集積の状況</t>
    <rPh sb="1" eb="3">
      <t>キコウ</t>
    </rPh>
    <rPh sb="3" eb="5">
      <t>イガイ</t>
    </rPh>
    <rPh sb="6" eb="7">
      <t>フク</t>
    </rPh>
    <rPh sb="9" eb="10">
      <t>ニナ</t>
    </rPh>
    <rPh sb="11" eb="12">
      <t>テ</t>
    </rPh>
    <rPh sb="14" eb="16">
      <t>ノウチ</t>
    </rPh>
    <rPh sb="16" eb="18">
      <t>シュウセキ</t>
    </rPh>
    <rPh sb="19" eb="21">
      <t>ジョウキョウ</t>
    </rPh>
    <phoneticPr fontId="1"/>
  </si>
  <si>
    <t>■  農地耕作条件改善事業　H29～H33年度要望地区別調書（５ヵ年計画）</t>
    <rPh sb="3" eb="5">
      <t>ノウチ</t>
    </rPh>
    <rPh sb="5" eb="7">
      <t>コウサク</t>
    </rPh>
    <rPh sb="7" eb="9">
      <t>ジョウケン</t>
    </rPh>
    <rPh sb="9" eb="11">
      <t>カイゼン</t>
    </rPh>
    <rPh sb="11" eb="13">
      <t>ジギョウ</t>
    </rPh>
    <rPh sb="21" eb="23">
      <t>ネンド</t>
    </rPh>
    <rPh sb="23" eb="25">
      <t>ヨウボウ</t>
    </rPh>
    <rPh sb="25" eb="27">
      <t>チク</t>
    </rPh>
    <rPh sb="27" eb="28">
      <t>ベツ</t>
    </rPh>
    <rPh sb="28" eb="30">
      <t>チョウショ</t>
    </rPh>
    <rPh sb="33" eb="34">
      <t>ネン</t>
    </rPh>
    <rPh sb="34" eb="36">
      <t>ケイカク</t>
    </rPh>
    <phoneticPr fontId="7"/>
  </si>
  <si>
    <t>暗渠排水
（ha）</t>
    <rPh sb="0" eb="2">
      <t>アンキョ</t>
    </rPh>
    <rPh sb="2" eb="4">
      <t>ハイスイ</t>
    </rPh>
    <phoneticPr fontId="1"/>
  </si>
  <si>
    <t>区画拡大
（ha）</t>
    <rPh sb="0" eb="2">
      <t>クカク</t>
    </rPh>
    <rPh sb="2" eb="4">
      <t>カクダイ</t>
    </rPh>
    <phoneticPr fontId="1"/>
  </si>
  <si>
    <t>畑かん
（ha）</t>
    <rPh sb="0" eb="1">
      <t>ハタ</t>
    </rPh>
    <phoneticPr fontId="1"/>
  </si>
  <si>
    <t>事業量</t>
    <rPh sb="0" eb="2">
      <t>ジギョウ</t>
    </rPh>
    <rPh sb="2" eb="3">
      <t>リョウ</t>
    </rPh>
    <phoneticPr fontId="1"/>
  </si>
  <si>
    <t>年度別事業費（千円）</t>
    <rPh sb="0" eb="2">
      <t>ネンド</t>
    </rPh>
    <rPh sb="2" eb="3">
      <t>ベツ</t>
    </rPh>
    <rPh sb="3" eb="6">
      <t>ジギョウヒ</t>
    </rPh>
    <rPh sb="7" eb="9">
      <t>センエン</t>
    </rPh>
    <phoneticPr fontId="1"/>
  </si>
  <si>
    <t>定率</t>
    <rPh sb="0" eb="2">
      <t>テイリツ</t>
    </rPh>
    <phoneticPr fontId="1"/>
  </si>
  <si>
    <t>定額</t>
    <rPh sb="0" eb="2">
      <t>テイガク</t>
    </rPh>
    <phoneticPr fontId="1"/>
  </si>
  <si>
    <t>関係土地改良区</t>
    <rPh sb="0" eb="2">
      <t>カンケイ</t>
    </rPh>
    <rPh sb="2" eb="4">
      <t>トチ</t>
    </rPh>
    <rPh sb="4" eb="7">
      <t>カイリョウク</t>
    </rPh>
    <phoneticPr fontId="1"/>
  </si>
  <si>
    <t>○</t>
    <phoneticPr fontId="1"/>
  </si>
  <si>
    <t>-</t>
    <phoneticPr fontId="1"/>
  </si>
  <si>
    <t>備考</t>
    <rPh sb="0" eb="2">
      <t>ビコウ</t>
    </rPh>
    <phoneticPr fontId="1"/>
  </si>
  <si>
    <t>うちドレン
レイヤー</t>
    <phoneticPr fontId="1"/>
  </si>
  <si>
    <t>振興局</t>
    <rPh sb="0" eb="2">
      <t>シンコウ</t>
    </rPh>
    <rPh sb="2" eb="3">
      <t>キョク</t>
    </rPh>
    <phoneticPr fontId="1"/>
  </si>
  <si>
    <t>地区名</t>
    <rPh sb="0" eb="3">
      <t>チクメイ</t>
    </rPh>
    <phoneticPr fontId="1"/>
  </si>
  <si>
    <t>（記入例）</t>
    <rPh sb="1" eb="3">
      <t>キニュウ</t>
    </rPh>
    <rPh sb="3" eb="4">
      <t>レイ</t>
    </rPh>
    <phoneticPr fontId="1"/>
  </si>
  <si>
    <t>○○○○</t>
    <phoneticPr fontId="1"/>
  </si>
  <si>
    <t>△△△△</t>
    <phoneticPr fontId="1"/>
  </si>
  <si>
    <t>○○町</t>
    <rPh sb="2" eb="3">
      <t>マチ</t>
    </rPh>
    <phoneticPr fontId="1"/>
  </si>
  <si>
    <t>○○土地改良区</t>
    <rPh sb="2" eb="4">
      <t>トチ</t>
    </rPh>
    <rPh sb="4" eb="6">
      <t>カイリョウ</t>
    </rPh>
    <rPh sb="6" eb="7">
      <t>ク</t>
    </rPh>
    <phoneticPr fontId="1"/>
  </si>
  <si>
    <t>○○村</t>
    <rPh sb="2" eb="3">
      <t>ムラ</t>
    </rPh>
    <phoneticPr fontId="1"/>
  </si>
  <si>
    <t>水稲</t>
    <rPh sb="0" eb="2">
      <t>スイトウ</t>
    </rPh>
    <phoneticPr fontId="1"/>
  </si>
  <si>
    <t>○○市</t>
    <rPh sb="2" eb="3">
      <t>シ</t>
    </rPh>
    <phoneticPr fontId="1"/>
  </si>
  <si>
    <t>平地</t>
    <rPh sb="0" eb="2">
      <t>ヒラチ</t>
    </rPh>
    <phoneticPr fontId="1"/>
  </si>
  <si>
    <t>トマト</t>
    <phoneticPr fontId="1"/>
  </si>
  <si>
    <t>中山間</t>
    <rPh sb="0" eb="1">
      <t>チュウ</t>
    </rPh>
    <rPh sb="1" eb="3">
      <t>サンカン</t>
    </rPh>
    <phoneticPr fontId="1"/>
  </si>
  <si>
    <t>平地又は
中山間の
別</t>
    <rPh sb="0" eb="2">
      <t>ヒラチ</t>
    </rPh>
    <rPh sb="2" eb="3">
      <t>マタ</t>
    </rPh>
    <rPh sb="5" eb="6">
      <t>チュウ</t>
    </rPh>
    <rPh sb="6" eb="8">
      <t>サンカン</t>
    </rPh>
    <rPh sb="10" eb="11">
      <t>ベツ</t>
    </rPh>
    <phoneticPr fontId="1"/>
  </si>
  <si>
    <t>○</t>
  </si>
  <si>
    <t>大豆</t>
    <rPh sb="0" eb="2">
      <t>ダイズ</t>
    </rPh>
    <phoneticPr fontId="1"/>
  </si>
  <si>
    <t>なし</t>
    <phoneticPr fontId="1"/>
  </si>
  <si>
    <t>湧水処理
（ｍ）</t>
    <rPh sb="0" eb="2">
      <t>ユウスイ</t>
    </rPh>
    <rPh sb="2" eb="4">
      <t>ショリ</t>
    </rPh>
    <phoneticPr fontId="1"/>
  </si>
  <si>
    <t>農業用用排水施設
排水路○○ｍ</t>
    <rPh sb="0" eb="3">
      <t>ノウギョウヨウ</t>
    </rPh>
    <rPh sb="3" eb="4">
      <t>ヨウ</t>
    </rPh>
    <rPh sb="4" eb="6">
      <t>ハイスイ</t>
    </rPh>
    <rPh sb="6" eb="8">
      <t>シセツ</t>
    </rPh>
    <rPh sb="9" eb="12">
      <t>ハイスイロ</t>
    </rPh>
    <phoneticPr fontId="1"/>
  </si>
  <si>
    <t>その他
（客土、石礫除去、
耕作放棄、定率補助）</t>
    <rPh sb="2" eb="3">
      <t>タ</t>
    </rPh>
    <rPh sb="5" eb="7">
      <t>キャクド</t>
    </rPh>
    <rPh sb="8" eb="9">
      <t>イシ</t>
    </rPh>
    <rPh sb="9" eb="10">
      <t>レキ</t>
    </rPh>
    <rPh sb="10" eb="12">
      <t>ジョキョ</t>
    </rPh>
    <rPh sb="14" eb="16">
      <t>コウサク</t>
    </rPh>
    <rPh sb="16" eb="18">
      <t>ホウキ</t>
    </rPh>
    <rPh sb="19" eb="21">
      <t>テイリツ</t>
    </rPh>
    <rPh sb="21" eb="23">
      <t>ホジョ</t>
    </rPh>
    <phoneticPr fontId="1"/>
  </si>
  <si>
    <t>R8</t>
    <phoneticPr fontId="1"/>
  </si>
  <si>
    <t>R9</t>
    <phoneticPr fontId="1"/>
  </si>
  <si>
    <t>R10</t>
    <phoneticPr fontId="1"/>
  </si>
  <si>
    <t>R11</t>
    <phoneticPr fontId="1"/>
  </si>
  <si>
    <t>左記に係る補助金（千円）</t>
    <rPh sb="0" eb="2">
      <t>サキ</t>
    </rPh>
    <rPh sb="3" eb="4">
      <t>カカ</t>
    </rPh>
    <rPh sb="5" eb="8">
      <t>ホジョキン</t>
    </rPh>
    <rPh sb="9" eb="11">
      <t>センエン</t>
    </rPh>
    <phoneticPr fontId="1"/>
  </si>
  <si>
    <t>R7</t>
    <phoneticPr fontId="1"/>
  </si>
  <si>
    <t>■ いきいき農村基盤整備事業　令和７～11年度要望地区別調書（５ヵ年）</t>
    <rPh sb="6" eb="8">
      <t>ノウソン</t>
    </rPh>
    <rPh sb="8" eb="10">
      <t>キバン</t>
    </rPh>
    <rPh sb="10" eb="12">
      <t>セイビ</t>
    </rPh>
    <rPh sb="12" eb="14">
      <t>ジギョウ</t>
    </rPh>
    <rPh sb="15" eb="17">
      <t>レイワ</t>
    </rPh>
    <rPh sb="21" eb="23">
      <t>ネンド</t>
    </rPh>
    <rPh sb="23" eb="25">
      <t>ヨウボウ</t>
    </rPh>
    <rPh sb="25" eb="27">
      <t>チク</t>
    </rPh>
    <rPh sb="27" eb="28">
      <t>ベツ</t>
    </rPh>
    <rPh sb="28" eb="30">
      <t>チョウショ</t>
    </rPh>
    <rPh sb="33" eb="34">
      <t>ネン</t>
    </rPh>
    <phoneticPr fontId="7"/>
  </si>
  <si>
    <t>地区数</t>
    <rPh sb="0" eb="3">
      <t>チクスウ</t>
    </rPh>
    <phoneticPr fontId="1"/>
  </si>
  <si>
    <t>別紙２</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</si>
</sst>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176" formatCode="0&quot;地区&quot;"/>
    <numFmt numFmtId="177" formatCode="#,##0_ "/>
    <numFmt numFmtId="178" formatCode="#,##0.0_ "/>
    <numFmt numFmtId="179" formatCode="#,##0.0;[Red]\-#,##0.0"/>
    <numFmt numFmtId="180" formatCode="0.0%"/>
    <numFmt numFmtId="181" formatCode="0.000"/>
    <numFmt numFmtId="182" formatCode="0.0"/>
    <numFmt numFmtId="183" formatCode="#,##0;&quot;△ &quot;#,##0"/>
    <numFmt numFmtId="184" formatCode="#,##0.00;&quot;△ &quot;#,##0.00"/>
    <numFmt numFmtId="185" formatCode="#,##0_ ;[Red]\-#,##0\ "/>
  </numFmts>
  <fonts count="2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ゴシック"/>
      <family val="3"/>
      <charset val="128"/>
    </font>
    <font>
      <sz val="10"/>
      <name val="ＭＳ ゴシック"/>
      <family val="3"/>
      <charset val="128"/>
    </font>
    <font>
      <sz val="12"/>
      <name val="ＭＳ 明朝"/>
      <family val="1"/>
      <charset val="128"/>
    </font>
    <font>
      <sz val="12"/>
      <name val="ＭＳ ゴシック"/>
      <family val="3"/>
      <charset val="128"/>
    </font>
    <font>
      <sz val="6"/>
      <name val="ＭＳ Ｐゴシック"/>
      <family val="3"/>
      <charset val="128"/>
    </font>
    <font>
      <sz val="12"/>
      <name val="ＭＳ Ｐゴシック"/>
      <family val="3"/>
      <charset val="128"/>
    </font>
    <font>
      <sz val="11"/>
      <color indexed="8"/>
      <name val="ＭＳ Ｐゴシック"/>
      <family val="3"/>
      <charset val="128"/>
    </font>
    <font>
      <sz val="12"/>
      <name val="ＭＳ Ｐゴシック"/>
      <family val="3"/>
      <charset val="128"/>
      <scheme val="major"/>
    </font>
    <font>
      <sz val="20"/>
      <name val="ＭＳ Ｐゴシック"/>
      <family val="3"/>
      <charset val="128"/>
      <scheme val="minor"/>
    </font>
    <font>
      <sz val="16"/>
      <name val="ＭＳ ゴシック"/>
      <family val="3"/>
      <charset val="128"/>
    </font>
    <font>
      <sz val="9"/>
      <name val="ＭＳ ゴシック"/>
      <family val="3"/>
      <charset val="128"/>
    </font>
    <font>
      <sz val="12"/>
      <color theme="1"/>
      <name val="ＭＳ Ｐゴシック"/>
      <family val="3"/>
      <charset val="128"/>
      <scheme val="major"/>
    </font>
    <font>
      <sz val="12"/>
      <name val="ＭＳ Ｐゴシック"/>
      <family val="3"/>
      <charset val="128"/>
      <scheme val="minor"/>
    </font>
    <font>
      <sz val="10"/>
      <name val="ＭＳ Ｐゴシック"/>
      <family val="3"/>
      <charset val="128"/>
      <scheme val="minor"/>
    </font>
    <font>
      <sz val="11"/>
      <name val="ＭＳ Ｐゴシック"/>
      <family val="3"/>
      <charset val="128"/>
      <scheme val="minor"/>
    </font>
    <font>
      <i/>
      <sz val="9"/>
      <color theme="1"/>
      <name val="ＭＳ Ｐゴシック"/>
      <family val="3"/>
      <charset val="128"/>
      <scheme val="minor"/>
    </font>
    <font>
      <sz val="9"/>
      <color theme="1"/>
      <name val="ＭＳ Ｐゴシック"/>
      <family val="2"/>
      <charset val="128"/>
      <scheme val="minor"/>
    </font>
    <font>
      <sz val="12"/>
      <color rgb="FFFF0000"/>
      <name val="ＭＳ Ｐゴシック"/>
      <family val="3"/>
      <charset val="128"/>
      <scheme val="minor"/>
    </font>
    <font>
      <sz val="14"/>
      <color indexed="81"/>
      <name val="ＭＳ Ｐゴシック"/>
      <family val="3"/>
      <charset val="128"/>
    </font>
    <font>
      <sz val="16"/>
      <name val="ＭＳ Ｐゴシック"/>
      <family val="3"/>
      <charset val="128"/>
      <scheme val="major"/>
    </font>
    <font>
      <sz val="12"/>
      <color rgb="FFFF0000"/>
      <name val="ＭＳ Ｐゴシック"/>
      <family val="3"/>
      <charset val="128"/>
      <scheme val="major"/>
    </font>
    <font>
      <sz val="18"/>
      <name val="ＭＳ Ｐゴシック"/>
      <family val="3"/>
      <charset val="128"/>
      <scheme val="major"/>
    </font>
    <font>
      <sz val="12"/>
      <color theme="1"/>
      <name val="ＭＳ Ｐゴシック"/>
      <family val="3"/>
      <charset val="128"/>
      <scheme val="minor"/>
    </font>
    <font>
      <b/>
      <sz val="12"/>
      <color theme="1"/>
      <name val="ＭＳ Ｐゴシック"/>
      <family val="3"/>
      <charset val="128"/>
      <scheme val="minor"/>
    </font>
  </fonts>
  <fills count="17">
    <fill>
      <patternFill patternType="none"/>
    </fill>
    <fill>
      <patternFill patternType="gray125"/>
    </fill>
    <fill>
      <patternFill patternType="solid">
        <fgColor indexed="42"/>
        <bgColor indexed="64"/>
      </patternFill>
    </fill>
    <fill>
      <patternFill patternType="solid">
        <fgColor indexed="27"/>
        <bgColor indexed="64"/>
      </patternFill>
    </fill>
    <fill>
      <patternFill patternType="solid">
        <fgColor rgb="FFFFFF00"/>
        <bgColor indexed="64"/>
      </patternFill>
    </fill>
    <fill>
      <patternFill patternType="solid">
        <fgColor rgb="FFCCFFFF"/>
        <bgColor indexed="64"/>
      </patternFill>
    </fill>
    <fill>
      <patternFill patternType="solid">
        <fgColor theme="9" tint="0.59999389629810485"/>
        <bgColor indexed="64"/>
      </patternFill>
    </fill>
    <fill>
      <patternFill patternType="solid">
        <fgColor rgb="FF92D05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00B0F0"/>
        <bgColor indexed="64"/>
      </patternFill>
    </fill>
    <fill>
      <patternFill patternType="solid">
        <fgColor rgb="FFFF9999"/>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3" tint="0.59999389629810485"/>
        <bgColor indexed="64"/>
      </patternFill>
    </fill>
  </fills>
  <borders count="14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right style="hair">
        <color indexed="64"/>
      </right>
      <top style="hair">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dashed">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dotted">
        <color indexed="64"/>
      </left>
      <right style="double">
        <color indexed="64"/>
      </right>
      <top style="dotted">
        <color indexed="64"/>
      </top>
      <bottom style="dotted">
        <color indexed="64"/>
      </bottom>
      <diagonal/>
    </border>
    <border>
      <left style="double">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dotted">
        <color indexed="64"/>
      </left>
      <right style="double">
        <color indexed="64"/>
      </right>
      <top style="dotted">
        <color indexed="64"/>
      </top>
      <bottom style="thin">
        <color indexed="64"/>
      </bottom>
      <diagonal/>
    </border>
    <border>
      <left style="double">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right style="double">
        <color indexed="64"/>
      </right>
      <top style="thin">
        <color indexed="64"/>
      </top>
      <bottom style="dotted">
        <color indexed="64"/>
      </bottom>
      <diagonal/>
    </border>
    <border>
      <left style="double">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right style="double">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dashed">
        <color indexed="64"/>
      </left>
      <right/>
      <top/>
      <bottom style="thin">
        <color indexed="64"/>
      </bottom>
      <diagonal/>
    </border>
    <border>
      <left style="dashed">
        <color indexed="64"/>
      </left>
      <right/>
      <top style="thin">
        <color indexed="64"/>
      </top>
      <bottom style="double">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medium">
        <color indexed="64"/>
      </left>
      <right/>
      <top style="medium">
        <color indexed="64"/>
      </top>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double">
        <color indexed="64"/>
      </bottom>
      <diagonal/>
    </border>
    <border>
      <left style="dashed">
        <color indexed="64"/>
      </left>
      <right style="dashed">
        <color indexed="64"/>
      </right>
      <top style="dashed">
        <color indexed="64"/>
      </top>
      <bottom/>
      <diagonal/>
    </border>
    <border>
      <left style="thin">
        <color indexed="64"/>
      </left>
      <right style="dashed">
        <color indexed="64"/>
      </right>
      <top style="thin">
        <color indexed="64"/>
      </top>
      <bottom/>
      <diagonal/>
    </border>
    <border>
      <left style="medium">
        <color rgb="FFFF0000"/>
      </left>
      <right/>
      <top/>
      <bottom style="thin">
        <color indexed="64"/>
      </bottom>
      <diagonal/>
    </border>
    <border>
      <left/>
      <right style="medium">
        <color rgb="FFFF0000"/>
      </right>
      <top/>
      <bottom style="thin">
        <color indexed="64"/>
      </bottom>
      <diagonal/>
    </border>
    <border>
      <left style="dashed">
        <color indexed="64"/>
      </left>
      <right style="medium">
        <color rgb="FFFF0000"/>
      </right>
      <top style="thin">
        <color indexed="64"/>
      </top>
      <bottom/>
      <diagonal/>
    </border>
    <border>
      <left style="medium">
        <color rgb="FFFF0000"/>
      </left>
      <right/>
      <top/>
      <bottom/>
      <diagonal/>
    </border>
    <border>
      <left style="dashed">
        <color indexed="64"/>
      </left>
      <right style="medium">
        <color rgb="FFFF0000"/>
      </right>
      <top/>
      <bottom/>
      <diagonal/>
    </border>
    <border>
      <left style="dashed">
        <color indexed="64"/>
      </left>
      <right style="medium">
        <color rgb="FFFF0000"/>
      </right>
      <top/>
      <bottom style="thin">
        <color indexed="64"/>
      </bottom>
      <diagonal/>
    </border>
    <border>
      <left style="dashed">
        <color indexed="64"/>
      </left>
      <right style="medium">
        <color rgb="FFFF0000"/>
      </right>
      <top style="thin">
        <color indexed="64"/>
      </top>
      <bottom style="thin">
        <color indexed="64"/>
      </bottom>
      <diagonal/>
    </border>
    <border>
      <left style="medium">
        <color rgb="FFFF0000"/>
      </left>
      <right style="dashed">
        <color indexed="64"/>
      </right>
      <top/>
      <bottom style="thin">
        <color indexed="64"/>
      </bottom>
      <diagonal/>
    </border>
    <border>
      <left style="dashed">
        <color indexed="64"/>
      </left>
      <right style="medium">
        <color rgb="FFFF0000"/>
      </right>
      <top style="thin">
        <color indexed="64"/>
      </top>
      <bottom style="double">
        <color indexed="64"/>
      </bottom>
      <diagonal/>
    </border>
    <border>
      <left style="dashed">
        <color indexed="64"/>
      </left>
      <right style="medium">
        <color rgb="FFFF0000"/>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style="thin">
        <color indexed="64"/>
      </right>
      <top style="double">
        <color indexed="64"/>
      </top>
      <bottom style="thin">
        <color indexed="64"/>
      </bottom>
      <diagonal/>
    </border>
    <border>
      <left style="dashed">
        <color indexed="64"/>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rgb="FFFF0000"/>
      </left>
      <right style="thin">
        <color theme="1"/>
      </right>
      <top style="thin">
        <color theme="1"/>
      </top>
      <bottom/>
      <diagonal/>
    </border>
    <border>
      <left style="medium">
        <color rgb="FFFF0000"/>
      </left>
      <right style="thin">
        <color theme="1"/>
      </right>
      <top/>
      <bottom/>
      <diagonal/>
    </border>
    <border>
      <left style="medium">
        <color rgb="FFFF0000"/>
      </left>
      <right style="thin">
        <color theme="1"/>
      </right>
      <top/>
      <bottom style="thin">
        <color indexed="64"/>
      </bottom>
      <diagonal/>
    </border>
    <border>
      <left style="medium">
        <color rgb="FFFF0000"/>
      </left>
      <right style="thin">
        <color theme="1"/>
      </right>
      <top style="thin">
        <color indexed="64"/>
      </top>
      <bottom style="thin">
        <color indexed="64"/>
      </bottom>
      <diagonal/>
    </border>
    <border>
      <left style="medium">
        <color rgb="FFFF0000"/>
      </left>
      <right style="thin">
        <color theme="1"/>
      </right>
      <top style="thin">
        <color indexed="64"/>
      </top>
      <bottom style="double">
        <color indexed="64"/>
      </bottom>
      <diagonal/>
    </border>
    <border>
      <left style="medium">
        <color rgb="FFFF0000"/>
      </left>
      <right style="thin">
        <color theme="1"/>
      </right>
      <top style="double">
        <color indexed="64"/>
      </top>
      <bottom style="thin">
        <color indexed="64"/>
      </bottom>
      <diagonal/>
    </border>
    <border>
      <left style="medium">
        <color rgb="FFFF0000"/>
      </left>
      <right/>
      <top style="thin">
        <color indexed="64"/>
      </top>
      <bottom/>
      <diagonal/>
    </border>
    <border>
      <left/>
      <right style="medium">
        <color rgb="FFFF0000"/>
      </right>
      <top style="thin">
        <color indexed="64"/>
      </top>
      <bottom/>
      <diagonal/>
    </border>
  </borders>
  <cellStyleXfs count="1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5" fillId="0" borderId="0"/>
    <xf numFmtId="0" fontId="6" fillId="0" borderId="0"/>
    <xf numFmtId="0" fontId="4" fillId="0" borderId="0"/>
    <xf numFmtId="38" fontId="4"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4" fillId="0" borderId="0" applyFont="0" applyFill="0" applyBorder="0" applyAlignment="0" applyProtection="0"/>
  </cellStyleXfs>
  <cellXfs count="644">
    <xf numFmtId="0" fontId="0" fillId="0" borderId="0" xfId="0">
      <alignment vertical="center"/>
    </xf>
    <xf numFmtId="0" fontId="10" fillId="0" borderId="0" xfId="0" applyFont="1">
      <alignment vertical="center"/>
    </xf>
    <xf numFmtId="0" fontId="10" fillId="0" borderId="0" xfId="0" applyFont="1" applyFill="1" applyAlignment="1">
      <alignment horizontal="center" vertical="center"/>
    </xf>
    <xf numFmtId="0" fontId="10" fillId="0" borderId="0" xfId="0" applyFont="1" applyFill="1" applyAlignment="1">
      <alignment horizontal="center" vertical="center" wrapText="1"/>
    </xf>
    <xf numFmtId="0" fontId="10" fillId="0" borderId="0" xfId="0" applyFont="1" applyFill="1" applyAlignment="1">
      <alignment horizontal="right" vertical="center"/>
    </xf>
    <xf numFmtId="38" fontId="10" fillId="0" borderId="0" xfId="1" applyFont="1" applyFill="1" applyAlignment="1">
      <alignment horizontal="right" vertical="center"/>
    </xf>
    <xf numFmtId="0" fontId="10"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38" fontId="10" fillId="0" borderId="4" xfId="1" applyFont="1" applyFill="1" applyBorder="1" applyAlignment="1">
      <alignment horizontal="center" vertical="center" wrapText="1"/>
    </xf>
    <xf numFmtId="0" fontId="10" fillId="0" borderId="4" xfId="0" applyFont="1" applyFill="1" applyBorder="1" applyAlignment="1">
      <alignment horizontal="left" vertical="center" wrapText="1"/>
    </xf>
    <xf numFmtId="38" fontId="10" fillId="0" borderId="0" xfId="1" applyFont="1" applyFill="1" applyBorder="1" applyAlignment="1">
      <alignment horizontal="center" vertical="center" wrapText="1"/>
    </xf>
    <xf numFmtId="0" fontId="10" fillId="0" borderId="7" xfId="0" applyFont="1" applyBorder="1" applyAlignment="1">
      <alignment horizontal="center" shrinkToFit="1"/>
    </xf>
    <xf numFmtId="0" fontId="10" fillId="0" borderId="7" xfId="0" applyFont="1" applyFill="1" applyBorder="1" applyAlignment="1">
      <alignment horizontal="center" shrinkToFit="1"/>
    </xf>
    <xf numFmtId="0" fontId="10" fillId="0" borderId="8" xfId="0" applyFont="1" applyFill="1" applyBorder="1" applyAlignment="1">
      <alignment horizontal="center" shrinkToFit="1"/>
    </xf>
    <xf numFmtId="0" fontId="10" fillId="0" borderId="9" xfId="0" applyFont="1" applyFill="1" applyBorder="1" applyAlignment="1">
      <alignment horizontal="center" shrinkToFit="1"/>
    </xf>
    <xf numFmtId="0" fontId="10" fillId="0" borderId="10" xfId="0" applyFont="1" applyFill="1" applyBorder="1" applyAlignment="1">
      <alignment horizontal="center" shrinkToFit="1"/>
    </xf>
    <xf numFmtId="0" fontId="10" fillId="0" borderId="10" xfId="0" applyFont="1" applyFill="1" applyBorder="1" applyAlignment="1">
      <alignment horizontal="right" shrinkToFit="1"/>
    </xf>
    <xf numFmtId="0" fontId="10" fillId="0" borderId="0" xfId="0" applyFont="1" applyFill="1" applyBorder="1" applyAlignment="1">
      <alignment horizontal="left" vertical="center"/>
    </xf>
    <xf numFmtId="0" fontId="10" fillId="0" borderId="0" xfId="0" applyFont="1" applyFill="1" applyBorder="1" applyAlignment="1">
      <alignment horizontal="center"/>
    </xf>
    <xf numFmtId="0" fontId="10" fillId="0" borderId="0" xfId="0" applyFont="1" applyFill="1" applyBorder="1" applyAlignment="1">
      <alignment horizontal="center" wrapText="1"/>
    </xf>
    <xf numFmtId="38" fontId="10" fillId="0" borderId="0" xfId="1" applyFont="1" applyFill="1" applyBorder="1" applyAlignment="1">
      <alignment horizontal="right"/>
    </xf>
    <xf numFmtId="0" fontId="10" fillId="0" borderId="0" xfId="0" applyFont="1" applyFill="1" applyBorder="1" applyAlignment="1">
      <alignment horizontal="right"/>
    </xf>
    <xf numFmtId="0" fontId="10" fillId="0" borderId="0" xfId="0" applyFont="1" applyFill="1" applyBorder="1" applyAlignment="1">
      <alignment horizontal="left"/>
    </xf>
    <xf numFmtId="0" fontId="10" fillId="0" borderId="0" xfId="0" applyFont="1" applyBorder="1" applyAlignment="1">
      <alignment horizontal="center"/>
    </xf>
    <xf numFmtId="0" fontId="10" fillId="0" borderId="0" xfId="0" applyFont="1" applyBorder="1" applyAlignment="1">
      <alignment horizontal="center" wrapText="1"/>
    </xf>
    <xf numFmtId="38" fontId="10" fillId="0" borderId="0" xfId="1" applyFont="1" applyBorder="1" applyAlignment="1">
      <alignment horizontal="right"/>
    </xf>
    <xf numFmtId="0" fontId="10" fillId="0" borderId="0" xfId="0" applyFont="1" applyBorder="1" applyAlignment="1">
      <alignment horizontal="right"/>
    </xf>
    <xf numFmtId="0" fontId="10" fillId="0" borderId="0" xfId="0" applyFont="1" applyBorder="1" applyAlignment="1">
      <alignment horizontal="left"/>
    </xf>
    <xf numFmtId="176" fontId="10" fillId="0" borderId="4" xfId="0" applyNumberFormat="1" applyFont="1" applyFill="1" applyBorder="1" applyAlignment="1">
      <alignment horizontal="center" vertical="center"/>
    </xf>
    <xf numFmtId="0" fontId="10" fillId="0" borderId="4" xfId="0" applyFont="1" applyFill="1" applyBorder="1" applyAlignment="1">
      <alignment horizontal="right" vertical="center"/>
    </xf>
    <xf numFmtId="177" fontId="10" fillId="0" borderId="4" xfId="0" applyNumberFormat="1" applyFont="1" applyFill="1" applyBorder="1" applyAlignment="1">
      <alignment horizontal="right" vertical="center"/>
    </xf>
    <xf numFmtId="0" fontId="10" fillId="0" borderId="4" xfId="0" applyFont="1" applyFill="1" applyBorder="1" applyAlignment="1">
      <alignment horizontal="left" vertical="center"/>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44" xfId="0" applyFont="1" applyFill="1" applyBorder="1" applyAlignment="1" applyProtection="1">
      <alignment horizontal="center" vertical="center" shrinkToFit="1"/>
      <protection locked="0"/>
    </xf>
    <xf numFmtId="0" fontId="10" fillId="0" borderId="45" xfId="0" applyFont="1" applyFill="1" applyBorder="1" applyAlignment="1" applyProtection="1">
      <alignment horizontal="center" vertical="center" shrinkToFit="1"/>
      <protection locked="0"/>
    </xf>
    <xf numFmtId="179" fontId="10" fillId="0" borderId="29" xfId="1" applyNumberFormat="1" applyFont="1" applyFill="1" applyBorder="1" applyAlignment="1">
      <alignment horizontal="right" vertical="center" shrinkToFit="1"/>
    </xf>
    <xf numFmtId="38" fontId="10" fillId="0" borderId="29" xfId="1" applyFont="1" applyFill="1" applyBorder="1" applyAlignment="1">
      <alignment horizontal="right" vertical="center" shrinkToFit="1"/>
    </xf>
    <xf numFmtId="38" fontId="10" fillId="0" borderId="29" xfId="6" applyFont="1" applyFill="1" applyBorder="1" applyAlignment="1">
      <alignment horizontal="left" vertical="center" wrapText="1" shrinkToFit="1"/>
    </xf>
    <xf numFmtId="41" fontId="10" fillId="0" borderId="29" xfId="1" applyNumberFormat="1" applyFont="1" applyFill="1" applyBorder="1" applyAlignment="1">
      <alignment horizontal="right" vertical="center" shrinkToFit="1"/>
    </xf>
    <xf numFmtId="41" fontId="10" fillId="0" borderId="43" xfId="1" applyNumberFormat="1" applyFont="1" applyFill="1" applyBorder="1" applyAlignment="1">
      <alignment horizontal="center" vertical="center" shrinkToFit="1"/>
    </xf>
    <xf numFmtId="41" fontId="10" fillId="0" borderId="45" xfId="1" applyNumberFormat="1" applyFont="1" applyFill="1" applyBorder="1" applyAlignment="1">
      <alignment horizontal="center" vertical="center" shrinkToFit="1"/>
    </xf>
    <xf numFmtId="179" fontId="10" fillId="0" borderId="23" xfId="1" applyNumberFormat="1" applyFont="1" applyFill="1" applyBorder="1" applyAlignment="1">
      <alignment horizontal="right" vertical="center" shrinkToFit="1"/>
    </xf>
    <xf numFmtId="38" fontId="10" fillId="0" borderId="29" xfId="1" applyFont="1" applyFill="1" applyBorder="1" applyAlignment="1">
      <alignment horizontal="left" vertical="center" shrinkToFit="1"/>
    </xf>
    <xf numFmtId="38" fontId="10" fillId="0" borderId="29" xfId="6" applyFont="1" applyFill="1" applyBorder="1" applyAlignment="1">
      <alignment horizontal="left" vertical="center" shrinkToFit="1"/>
    </xf>
    <xf numFmtId="0" fontId="10" fillId="0" borderId="29" xfId="7" applyNumberFormat="1" applyFont="1" applyFill="1" applyBorder="1" applyAlignment="1">
      <alignment horizontal="left" vertical="top" wrapText="1" shrinkToFit="1"/>
    </xf>
    <xf numFmtId="0" fontId="10" fillId="0" borderId="29" xfId="0" applyFont="1" applyFill="1" applyBorder="1" applyAlignment="1" applyProtection="1">
      <alignment horizontal="left" vertical="center" wrapText="1" shrinkToFit="1"/>
      <protection locked="0"/>
    </xf>
    <xf numFmtId="38" fontId="10" fillId="0" borderId="29" xfId="1" applyFont="1" applyFill="1" applyBorder="1" applyAlignment="1">
      <alignment horizontal="left" vertical="center" wrapText="1" shrinkToFit="1"/>
    </xf>
    <xf numFmtId="0" fontId="10" fillId="0" borderId="0" xfId="4" applyFont="1" applyFill="1" applyBorder="1" applyAlignment="1" applyProtection="1">
      <alignment horizontal="left" vertical="center"/>
      <protection locked="0"/>
    </xf>
    <xf numFmtId="0" fontId="10" fillId="0" borderId="56" xfId="0" applyFont="1" applyFill="1" applyBorder="1" applyAlignment="1">
      <alignment horizontal="center" shrinkToFit="1"/>
    </xf>
    <xf numFmtId="0" fontId="10" fillId="0" borderId="23" xfId="7" applyNumberFormat="1" applyFont="1" applyFill="1" applyBorder="1" applyAlignment="1">
      <alignment horizontal="left" vertical="top" wrapText="1" shrinkToFit="1"/>
    </xf>
    <xf numFmtId="0" fontId="10" fillId="0" borderId="29" xfId="0" applyFont="1" applyFill="1" applyBorder="1" applyAlignment="1">
      <alignment horizontal="center" vertical="center" shrinkToFit="1"/>
    </xf>
    <xf numFmtId="0" fontId="11" fillId="0" borderId="0" xfId="3" applyFont="1" applyFill="1" applyAlignment="1">
      <alignment vertical="center"/>
    </xf>
    <xf numFmtId="38" fontId="10" fillId="0" borderId="44" xfId="1" applyFont="1" applyFill="1" applyBorder="1" applyAlignment="1" applyProtection="1">
      <alignment horizontal="right" vertical="center" shrinkToFit="1"/>
      <protection locked="0"/>
    </xf>
    <xf numFmtId="38" fontId="10" fillId="0" borderId="45" xfId="1" applyFont="1" applyFill="1" applyBorder="1" applyAlignment="1" applyProtection="1">
      <alignment horizontal="right" vertical="center" shrinkToFit="1"/>
      <protection locked="0"/>
    </xf>
    <xf numFmtId="0" fontId="10" fillId="0" borderId="0" xfId="0" applyFont="1" applyFill="1">
      <alignment vertical="center"/>
    </xf>
    <xf numFmtId="0" fontId="12" fillId="0" borderId="0" xfId="5" applyFont="1" applyAlignment="1">
      <alignment horizontal="left" vertical="center"/>
    </xf>
    <xf numFmtId="0" fontId="4" fillId="0" borderId="0" xfId="5" applyFont="1" applyAlignment="1">
      <alignment horizontal="left" vertical="center"/>
    </xf>
    <xf numFmtId="0" fontId="4" fillId="0" borderId="0" xfId="12" applyFont="1" applyAlignment="1">
      <alignment horizontal="left" vertical="center"/>
    </xf>
    <xf numFmtId="0" fontId="4" fillId="0" borderId="11" xfId="5" applyFont="1" applyBorder="1" applyAlignment="1">
      <alignment horizontal="center" vertical="center"/>
    </xf>
    <xf numFmtId="0" fontId="4" fillId="0" borderId="29" xfId="5" applyFont="1" applyBorder="1" applyAlignment="1">
      <alignment horizontal="center" vertical="center"/>
    </xf>
    <xf numFmtId="0" fontId="13" fillId="0" borderId="29" xfId="5" applyFont="1" applyBorder="1" applyAlignment="1">
      <alignment horizontal="left" vertical="center"/>
    </xf>
    <xf numFmtId="0" fontId="13" fillId="0" borderId="29" xfId="5" applyFont="1" applyBorder="1" applyAlignment="1">
      <alignment horizontal="left" vertical="center" wrapText="1"/>
    </xf>
    <xf numFmtId="0" fontId="13" fillId="0" borderId="60" xfId="12" applyFont="1" applyBorder="1" applyAlignment="1">
      <alignment horizontal="left" vertical="center" wrapText="1"/>
    </xf>
    <xf numFmtId="0" fontId="13" fillId="0" borderId="29" xfId="12" applyFont="1" applyBorder="1" applyAlignment="1">
      <alignment horizontal="left" vertical="center" wrapText="1"/>
    </xf>
    <xf numFmtId="0" fontId="13" fillId="0" borderId="23" xfId="12" applyFont="1" applyBorder="1" applyAlignment="1">
      <alignment horizontal="left" vertical="center"/>
    </xf>
    <xf numFmtId="0" fontId="13" fillId="0" borderId="23" xfId="12" applyFont="1" applyBorder="1" applyAlignment="1">
      <alignment horizontal="left" vertical="center" wrapText="1"/>
    </xf>
    <xf numFmtId="0" fontId="4" fillId="0" borderId="29" xfId="5" applyFont="1" applyBorder="1" applyAlignment="1">
      <alignment horizontal="center" vertical="center" wrapText="1"/>
    </xf>
    <xf numFmtId="0" fontId="13" fillId="0" borderId="23" xfId="12" applyFont="1" applyBorder="1" applyAlignment="1">
      <alignment vertical="center"/>
    </xf>
    <xf numFmtId="0" fontId="13" fillId="0" borderId="29" xfId="12" applyFont="1" applyBorder="1" applyAlignment="1">
      <alignment horizontal="left" vertical="center"/>
    </xf>
    <xf numFmtId="0" fontId="4" fillId="0" borderId="0" xfId="5" applyAlignment="1">
      <alignment horizontal="left" vertical="center"/>
    </xf>
    <xf numFmtId="0" fontId="4" fillId="0" borderId="0" xfId="5" applyAlignment="1">
      <alignment horizontal="center" vertical="center"/>
    </xf>
    <xf numFmtId="0" fontId="13" fillId="0" borderId="0" xfId="5" applyFont="1" applyAlignment="1">
      <alignment horizontal="left" vertical="center"/>
    </xf>
    <xf numFmtId="0" fontId="10" fillId="0" borderId="6" xfId="0" applyFont="1" applyFill="1" applyBorder="1" applyAlignment="1">
      <alignment horizontal="center" shrinkToFit="1"/>
    </xf>
    <xf numFmtId="0" fontId="10" fillId="0" borderId="50" xfId="0" applyFont="1" applyFill="1" applyBorder="1" applyAlignment="1">
      <alignment horizontal="right" shrinkToFit="1"/>
    </xf>
    <xf numFmtId="41" fontId="10" fillId="0" borderId="24" xfId="1" applyNumberFormat="1" applyFont="1" applyFill="1" applyBorder="1" applyAlignment="1">
      <alignment horizontal="right" vertical="center" shrinkToFit="1"/>
    </xf>
    <xf numFmtId="0" fontId="10" fillId="5" borderId="3" xfId="0" applyFont="1" applyFill="1" applyBorder="1" applyAlignment="1">
      <alignment horizontal="left" vertical="center" wrapText="1"/>
    </xf>
    <xf numFmtId="0" fontId="13" fillId="0" borderId="23" xfId="12" applyFont="1" applyBorder="1" applyAlignment="1">
      <alignment horizontal="left" vertical="center" wrapText="1"/>
    </xf>
    <xf numFmtId="0" fontId="10" fillId="0" borderId="24" xfId="7" applyNumberFormat="1" applyFont="1" applyFill="1" applyBorder="1" applyAlignment="1">
      <alignment horizontal="left" vertical="center" wrapText="1" shrinkToFit="1"/>
    </xf>
    <xf numFmtId="49" fontId="10" fillId="0" borderId="19" xfId="0" applyNumberFormat="1" applyFont="1" applyFill="1" applyBorder="1" applyAlignment="1">
      <alignment horizontal="center" vertical="center"/>
    </xf>
    <xf numFmtId="49" fontId="4" fillId="0" borderId="29" xfId="5" applyNumberFormat="1" applyFont="1" applyBorder="1" applyAlignment="1">
      <alignment horizontal="center" vertical="center"/>
    </xf>
    <xf numFmtId="0" fontId="10" fillId="9" borderId="13" xfId="0" applyFont="1" applyFill="1" applyBorder="1" applyAlignment="1">
      <alignment horizontal="center" vertical="center" shrinkToFit="1"/>
    </xf>
    <xf numFmtId="0" fontId="10" fillId="9" borderId="14" xfId="0" applyFont="1" applyFill="1" applyBorder="1" applyAlignment="1">
      <alignment horizontal="center" vertical="center" shrinkToFit="1"/>
    </xf>
    <xf numFmtId="176" fontId="10" fillId="9" borderId="16" xfId="0" applyNumberFormat="1" applyFont="1" applyFill="1" applyBorder="1" applyAlignment="1">
      <alignment horizontal="center" vertical="center" shrinkToFit="1"/>
    </xf>
    <xf numFmtId="38" fontId="10" fillId="9" borderId="14" xfId="1" applyFont="1" applyFill="1" applyBorder="1" applyAlignment="1">
      <alignment horizontal="right" vertical="center" shrinkToFit="1"/>
    </xf>
    <xf numFmtId="38" fontId="10" fillId="9" borderId="15" xfId="1" applyFont="1" applyFill="1" applyBorder="1" applyAlignment="1">
      <alignment horizontal="right" vertical="center" shrinkToFit="1"/>
    </xf>
    <xf numFmtId="38" fontId="10" fillId="9" borderId="16" xfId="1" applyFont="1" applyFill="1" applyBorder="1" applyAlignment="1">
      <alignment horizontal="right" vertical="center" shrinkToFit="1"/>
    </xf>
    <xf numFmtId="177" fontId="10" fillId="9" borderId="14" xfId="0" applyNumberFormat="1" applyFont="1" applyFill="1" applyBorder="1" applyAlignment="1">
      <alignment horizontal="right" vertical="center" shrinkToFit="1"/>
    </xf>
    <xf numFmtId="178" fontId="10" fillId="9" borderId="14" xfId="0" applyNumberFormat="1" applyFont="1" applyFill="1" applyBorder="1" applyAlignment="1">
      <alignment horizontal="right" vertical="center" shrinkToFit="1"/>
    </xf>
    <xf numFmtId="0" fontId="10" fillId="9" borderId="14" xfId="0" applyFont="1" applyFill="1" applyBorder="1" applyAlignment="1">
      <alignment horizontal="left" vertical="center" shrinkToFit="1"/>
    </xf>
    <xf numFmtId="177" fontId="10" fillId="9" borderId="3" xfId="0" applyNumberFormat="1" applyFont="1" applyFill="1" applyBorder="1" applyAlignment="1">
      <alignment horizontal="right" vertical="center" shrinkToFit="1"/>
    </xf>
    <xf numFmtId="0" fontId="10" fillId="9" borderId="14" xfId="0" applyFont="1" applyFill="1" applyBorder="1" applyAlignment="1">
      <alignment horizontal="right" vertical="center" shrinkToFit="1"/>
    </xf>
    <xf numFmtId="0" fontId="10" fillId="9" borderId="12" xfId="0" applyFont="1" applyFill="1" applyBorder="1" applyAlignment="1">
      <alignment horizontal="right" vertical="center" shrinkToFit="1"/>
    </xf>
    <xf numFmtId="0" fontId="10" fillId="9" borderId="0" xfId="0" applyFont="1" applyFill="1">
      <alignment vertical="center"/>
    </xf>
    <xf numFmtId="0" fontId="4" fillId="9" borderId="59" xfId="5" applyFont="1" applyFill="1" applyBorder="1" applyAlignment="1">
      <alignment horizontal="left" vertical="center"/>
    </xf>
    <xf numFmtId="0" fontId="4" fillId="9" borderId="59" xfId="5" applyFont="1" applyFill="1" applyBorder="1" applyAlignment="1">
      <alignment horizontal="center" vertical="center"/>
    </xf>
    <xf numFmtId="0" fontId="10" fillId="0" borderId="24" xfId="7" applyNumberFormat="1" applyFont="1" applyFill="1" applyBorder="1" applyAlignment="1">
      <alignment horizontal="center" vertical="center" wrapText="1" shrinkToFit="1"/>
    </xf>
    <xf numFmtId="0" fontId="10" fillId="4" borderId="0" xfId="0" applyFont="1" applyFill="1">
      <alignment vertical="center"/>
    </xf>
    <xf numFmtId="38" fontId="10" fillId="6" borderId="29" xfId="1" applyFont="1" applyFill="1" applyBorder="1" applyAlignment="1">
      <alignment horizontal="left" vertical="center" wrapText="1" shrinkToFit="1"/>
    </xf>
    <xf numFmtId="38" fontId="10" fillId="10" borderId="29" xfId="1" applyFont="1" applyFill="1" applyBorder="1" applyAlignment="1">
      <alignment horizontal="left" vertical="center" wrapText="1" shrinkToFit="1"/>
    </xf>
    <xf numFmtId="38" fontId="10" fillId="8" borderId="29" xfId="6" applyFont="1" applyFill="1" applyBorder="1" applyAlignment="1">
      <alignment horizontal="left" vertical="center" wrapText="1" shrinkToFit="1"/>
    </xf>
    <xf numFmtId="0" fontId="14" fillId="0" borderId="29" xfId="0" applyFont="1" applyFill="1" applyBorder="1" applyAlignment="1">
      <alignment horizontal="center" vertical="center" shrinkToFit="1"/>
    </xf>
    <xf numFmtId="0" fontId="0" fillId="0" borderId="29" xfId="0" applyBorder="1">
      <alignment vertical="center"/>
    </xf>
    <xf numFmtId="38" fontId="0" fillId="0" borderId="29" xfId="1" applyFont="1" applyBorder="1">
      <alignment vertical="center"/>
    </xf>
    <xf numFmtId="0" fontId="0" fillId="0" borderId="23" xfId="0" applyBorder="1">
      <alignment vertical="center"/>
    </xf>
    <xf numFmtId="0" fontId="0" fillId="0" borderId="25" xfId="0" applyBorder="1">
      <alignment vertical="center"/>
    </xf>
    <xf numFmtId="0" fontId="0" fillId="0" borderId="62" xfId="0" applyBorder="1">
      <alignment vertical="center"/>
    </xf>
    <xf numFmtId="0" fontId="0" fillId="0" borderId="63" xfId="0" applyBorder="1">
      <alignment vertical="center"/>
    </xf>
    <xf numFmtId="0" fontId="0" fillId="0" borderId="74" xfId="0" applyBorder="1">
      <alignment vertical="center"/>
    </xf>
    <xf numFmtId="0" fontId="0" fillId="0" borderId="60" xfId="0" applyBorder="1">
      <alignment vertical="center"/>
    </xf>
    <xf numFmtId="0" fontId="0" fillId="0" borderId="75" xfId="0" applyBorder="1" applyAlignment="1">
      <alignment horizontal="center" vertical="center"/>
    </xf>
    <xf numFmtId="0" fontId="0" fillId="0" borderId="76" xfId="0" applyBorder="1">
      <alignment vertical="center"/>
    </xf>
    <xf numFmtId="38" fontId="0" fillId="0" borderId="59" xfId="0" applyNumberFormat="1" applyBorder="1">
      <alignment vertical="center"/>
    </xf>
    <xf numFmtId="0" fontId="0" fillId="0" borderId="57" xfId="0" applyBorder="1">
      <alignment vertical="center"/>
    </xf>
    <xf numFmtId="0" fontId="0" fillId="0" borderId="68" xfId="0" applyBorder="1">
      <alignment vertical="center"/>
    </xf>
    <xf numFmtId="38" fontId="0" fillId="0" borderId="69" xfId="1" applyFont="1" applyBorder="1">
      <alignment vertical="center"/>
    </xf>
    <xf numFmtId="0" fontId="0" fillId="0" borderId="71" xfId="0" applyBorder="1">
      <alignment vertical="center"/>
    </xf>
    <xf numFmtId="0" fontId="0" fillId="11" borderId="64" xfId="0" applyFill="1" applyBorder="1" applyAlignment="1">
      <alignment horizontal="center" vertical="center"/>
    </xf>
    <xf numFmtId="0" fontId="0" fillId="11" borderId="22" xfId="0" applyFill="1" applyBorder="1" applyAlignment="1">
      <alignment horizontal="center" vertical="center"/>
    </xf>
    <xf numFmtId="0" fontId="0" fillId="11" borderId="65" xfId="0" applyFill="1" applyBorder="1" applyAlignment="1">
      <alignment horizontal="center" vertical="center"/>
    </xf>
    <xf numFmtId="0" fontId="0" fillId="11" borderId="26" xfId="0" applyFill="1" applyBorder="1" applyAlignment="1">
      <alignment horizontal="center" vertical="center"/>
    </xf>
    <xf numFmtId="0" fontId="0" fillId="11" borderId="27" xfId="0" applyFill="1" applyBorder="1" applyAlignment="1">
      <alignment horizontal="center" vertical="center"/>
    </xf>
    <xf numFmtId="0" fontId="0" fillId="11" borderId="58" xfId="0" applyFill="1" applyBorder="1" applyAlignment="1">
      <alignment horizontal="center" vertical="center"/>
    </xf>
    <xf numFmtId="179" fontId="0" fillId="0" borderId="77" xfId="1" applyNumberFormat="1" applyFont="1" applyBorder="1">
      <alignment vertical="center"/>
    </xf>
    <xf numFmtId="181" fontId="0" fillId="0" borderId="77" xfId="0" applyNumberFormat="1" applyBorder="1">
      <alignment vertical="center"/>
    </xf>
    <xf numFmtId="179" fontId="0" fillId="0" borderId="78" xfId="1" applyNumberFormat="1" applyFont="1" applyBorder="1">
      <alignment vertical="center"/>
    </xf>
    <xf numFmtId="179" fontId="0" fillId="0" borderId="79" xfId="1" applyNumberFormat="1" applyFont="1" applyBorder="1">
      <alignment vertical="center"/>
    </xf>
    <xf numFmtId="38" fontId="0" fillId="0" borderId="59" xfId="1" applyFont="1" applyBorder="1">
      <alignment vertical="center"/>
    </xf>
    <xf numFmtId="179" fontId="0" fillId="0" borderId="70" xfId="1" applyNumberFormat="1" applyFont="1" applyBorder="1">
      <alignment vertical="center"/>
    </xf>
    <xf numFmtId="179" fontId="0" fillId="0" borderId="63" xfId="1" applyNumberFormat="1" applyFont="1" applyBorder="1">
      <alignment vertical="center"/>
    </xf>
    <xf numFmtId="179" fontId="0" fillId="0" borderId="23" xfId="1" applyNumberFormat="1" applyFont="1" applyBorder="1">
      <alignment vertical="center"/>
    </xf>
    <xf numFmtId="179" fontId="0" fillId="0" borderId="72" xfId="1" applyNumberFormat="1" applyFont="1" applyBorder="1">
      <alignment vertical="center"/>
    </xf>
    <xf numFmtId="182" fontId="0" fillId="0" borderId="80" xfId="0" applyNumberFormat="1" applyBorder="1">
      <alignment vertical="center"/>
    </xf>
    <xf numFmtId="182" fontId="0" fillId="0" borderId="60" xfId="0" applyNumberFormat="1" applyBorder="1">
      <alignment vertical="center"/>
    </xf>
    <xf numFmtId="41" fontId="10" fillId="0" borderId="23" xfId="1" applyNumberFormat="1" applyFont="1" applyFill="1" applyBorder="1" applyAlignment="1">
      <alignment horizontal="right" vertical="center" shrinkToFit="1"/>
    </xf>
    <xf numFmtId="41" fontId="15" fillId="0" borderId="45" xfId="1" applyNumberFormat="1" applyFont="1" applyFill="1" applyBorder="1" applyAlignment="1">
      <alignment horizontal="center" vertical="center" shrinkToFit="1"/>
    </xf>
    <xf numFmtId="41" fontId="15" fillId="0" borderId="24" xfId="1" applyNumberFormat="1" applyFont="1" applyFill="1" applyBorder="1" applyAlignment="1">
      <alignment horizontal="right" vertical="center" shrinkToFit="1"/>
    </xf>
    <xf numFmtId="38" fontId="15" fillId="0" borderId="44" xfId="1" applyFont="1" applyFill="1" applyBorder="1" applyAlignment="1" applyProtection="1">
      <alignment horizontal="right" vertical="center" shrinkToFit="1"/>
      <protection locked="0"/>
    </xf>
    <xf numFmtId="38" fontId="15" fillId="0" borderId="45" xfId="1" applyFont="1" applyFill="1" applyBorder="1" applyAlignment="1" applyProtection="1">
      <alignment horizontal="right" vertical="center" shrinkToFit="1"/>
      <protection locked="0"/>
    </xf>
    <xf numFmtId="0" fontId="15" fillId="0" borderId="24" xfId="7" applyNumberFormat="1" applyFont="1" applyFill="1" applyBorder="1" applyAlignment="1">
      <alignment horizontal="center" vertical="center" wrapText="1" shrinkToFit="1"/>
    </xf>
    <xf numFmtId="38" fontId="15" fillId="0" borderId="29" xfId="1" applyFont="1" applyFill="1" applyBorder="1" applyAlignment="1">
      <alignment horizontal="right" vertical="center" shrinkToFit="1"/>
    </xf>
    <xf numFmtId="179" fontId="15" fillId="0" borderId="29" xfId="1" applyNumberFormat="1" applyFont="1" applyFill="1" applyBorder="1" applyAlignment="1">
      <alignment horizontal="right" vertical="center" shrinkToFit="1"/>
    </xf>
    <xf numFmtId="179" fontId="15" fillId="0" borderId="23" xfId="1" applyNumberFormat="1" applyFont="1" applyFill="1" applyBorder="1" applyAlignment="1">
      <alignment horizontal="right" vertical="center" shrinkToFit="1"/>
    </xf>
    <xf numFmtId="0" fontId="15" fillId="0" borderId="29" xfId="7" applyNumberFormat="1" applyFont="1" applyFill="1" applyBorder="1" applyAlignment="1">
      <alignment horizontal="left" vertical="top" wrapText="1" shrinkToFit="1"/>
    </xf>
    <xf numFmtId="38" fontId="15" fillId="0" borderId="29" xfId="1" applyFont="1" applyFill="1" applyBorder="1" applyAlignment="1">
      <alignment horizontal="left" vertical="center" wrapText="1" shrinkToFit="1"/>
    </xf>
    <xf numFmtId="0" fontId="15" fillId="0" borderId="29" xfId="0" applyFont="1" applyFill="1" applyBorder="1" applyAlignment="1">
      <alignment horizontal="center" vertical="center" shrinkToFit="1"/>
    </xf>
    <xf numFmtId="41" fontId="10" fillId="0" borderId="29" xfId="1" applyNumberFormat="1" applyFont="1" applyFill="1" applyBorder="1" applyAlignment="1">
      <alignment horizontal="right" vertical="center" wrapText="1" shrinkToFit="1"/>
    </xf>
    <xf numFmtId="38" fontId="15" fillId="0" borderId="29" xfId="1" applyFont="1" applyFill="1" applyBorder="1" applyAlignment="1">
      <alignment horizontal="left" vertical="center" shrinkToFit="1"/>
    </xf>
    <xf numFmtId="38" fontId="15" fillId="0" borderId="29" xfId="6" applyFont="1" applyFill="1" applyBorder="1" applyAlignment="1">
      <alignment horizontal="left" vertical="center" shrinkToFit="1"/>
    </xf>
    <xf numFmtId="0" fontId="15" fillId="0" borderId="29" xfId="0" applyFont="1" applyFill="1" applyBorder="1" applyAlignment="1" applyProtection="1">
      <alignment horizontal="left" vertical="center" wrapText="1" shrinkToFit="1"/>
      <protection locked="0"/>
    </xf>
    <xf numFmtId="38" fontId="15" fillId="0" borderId="29" xfId="6" applyFont="1" applyFill="1" applyBorder="1" applyAlignment="1">
      <alignment horizontal="left" vertical="center" wrapText="1" shrinkToFit="1"/>
    </xf>
    <xf numFmtId="0" fontId="15" fillId="0" borderId="23" xfId="7" applyNumberFormat="1" applyFont="1" applyFill="1" applyBorder="1" applyAlignment="1">
      <alignment horizontal="left" vertical="top" wrapText="1" shrinkToFit="1"/>
    </xf>
    <xf numFmtId="41" fontId="15" fillId="0" borderId="23" xfId="1" applyNumberFormat="1" applyFont="1" applyFill="1" applyBorder="1" applyAlignment="1">
      <alignment horizontal="center" vertical="center" shrinkToFit="1"/>
    </xf>
    <xf numFmtId="38" fontId="15" fillId="0" borderId="29" xfId="0" applyNumberFormat="1" applyFont="1" applyFill="1" applyBorder="1" applyAlignment="1" applyProtection="1">
      <alignment horizontal="left" vertical="center" wrapText="1" shrinkToFit="1"/>
    </xf>
    <xf numFmtId="38" fontId="15" fillId="0" borderId="61" xfId="1" applyFont="1" applyFill="1" applyBorder="1" applyAlignment="1" applyProtection="1">
      <alignment horizontal="right" vertical="center" shrinkToFit="1"/>
      <protection locked="0"/>
    </xf>
    <xf numFmtId="41" fontId="15" fillId="0" borderId="29" xfId="1" applyNumberFormat="1" applyFont="1" applyFill="1" applyBorder="1" applyAlignment="1">
      <alignment horizontal="right" vertical="center" wrapText="1" shrinkToFit="1"/>
    </xf>
    <xf numFmtId="38" fontId="15" fillId="0" borderId="29" xfId="6" applyFont="1" applyFill="1" applyBorder="1" applyAlignment="1">
      <alignment horizontal="center" vertical="center" shrinkToFit="1"/>
    </xf>
    <xf numFmtId="0" fontId="15" fillId="4" borderId="29" xfId="0" applyFont="1" applyFill="1" applyBorder="1" applyAlignment="1">
      <alignment horizontal="center" vertical="center" shrinkToFit="1"/>
    </xf>
    <xf numFmtId="38" fontId="10" fillId="0" borderId="0" xfId="1" applyFont="1" applyAlignment="1">
      <alignment horizontal="center" vertical="center"/>
    </xf>
    <xf numFmtId="0" fontId="0" fillId="11" borderId="57" xfId="0" applyFill="1" applyBorder="1" applyAlignment="1">
      <alignment horizontal="center" vertical="center"/>
    </xf>
    <xf numFmtId="0" fontId="0" fillId="11" borderId="70" xfId="0" applyFill="1" applyBorder="1" applyAlignment="1">
      <alignment horizontal="center" vertical="center"/>
    </xf>
    <xf numFmtId="0" fontId="0" fillId="0" borderId="0" xfId="0" applyAlignment="1">
      <alignment vertical="center" shrinkToFit="1"/>
    </xf>
    <xf numFmtId="0" fontId="0" fillId="11" borderId="66" xfId="0" applyFill="1" applyBorder="1" applyAlignment="1">
      <alignment horizontal="center" vertical="center" shrinkToFit="1"/>
    </xf>
    <xf numFmtId="0" fontId="0" fillId="11" borderId="51" xfId="0" applyFill="1" applyBorder="1" applyAlignment="1">
      <alignment horizontal="center" vertical="center" shrinkToFit="1"/>
    </xf>
    <xf numFmtId="0" fontId="0" fillId="11" borderId="64" xfId="0" applyFill="1" applyBorder="1" applyAlignment="1">
      <alignment horizontal="center" vertical="center" shrinkToFit="1"/>
    </xf>
    <xf numFmtId="0" fontId="0" fillId="11" borderId="22" xfId="0" applyFill="1" applyBorder="1" applyAlignment="1">
      <alignment horizontal="center" vertical="center" shrinkToFit="1"/>
    </xf>
    <xf numFmtId="0" fontId="0" fillId="11" borderId="65" xfId="0" applyFill="1" applyBorder="1" applyAlignment="1">
      <alignment horizontal="center" vertical="center" shrinkToFit="1"/>
    </xf>
    <xf numFmtId="0" fontId="0" fillId="11" borderId="26" xfId="0" applyFill="1" applyBorder="1" applyAlignment="1">
      <alignment horizontal="center" vertical="center" shrinkToFit="1"/>
    </xf>
    <xf numFmtId="0" fontId="0" fillId="11" borderId="27" xfId="0" applyFill="1" applyBorder="1" applyAlignment="1">
      <alignment horizontal="center" vertical="center" shrinkToFit="1"/>
    </xf>
    <xf numFmtId="0" fontId="0" fillId="11" borderId="58" xfId="0" applyFill="1" applyBorder="1" applyAlignment="1">
      <alignment horizontal="center" vertical="center" shrinkToFit="1"/>
    </xf>
    <xf numFmtId="0" fontId="0" fillId="11" borderId="38" xfId="0" applyFill="1" applyBorder="1" applyAlignment="1">
      <alignment horizontal="center" vertical="center"/>
    </xf>
    <xf numFmtId="0" fontId="0" fillId="0" borderId="81" xfId="0" applyBorder="1" applyAlignment="1">
      <alignment horizontal="center" vertical="center"/>
    </xf>
    <xf numFmtId="0" fontId="0" fillId="0" borderId="62" xfId="0" applyBorder="1" applyAlignment="1">
      <alignment vertical="center" shrinkToFit="1"/>
    </xf>
    <xf numFmtId="0" fontId="0" fillId="0" borderId="25" xfId="0" applyBorder="1" applyAlignment="1">
      <alignment vertical="center" shrinkToFit="1"/>
    </xf>
    <xf numFmtId="0" fontId="0" fillId="0" borderId="81" xfId="0" applyBorder="1" applyAlignment="1">
      <alignment vertical="center" shrinkToFit="1"/>
    </xf>
    <xf numFmtId="38" fontId="0" fillId="0" borderId="25" xfId="1" applyFont="1" applyBorder="1" applyAlignment="1">
      <alignment vertical="center" shrinkToFit="1"/>
    </xf>
    <xf numFmtId="0" fontId="0" fillId="0" borderId="30" xfId="0" applyBorder="1" applyAlignment="1">
      <alignment vertical="center" shrinkToFit="1"/>
    </xf>
    <xf numFmtId="0" fontId="0" fillId="0" borderId="49" xfId="0" applyBorder="1" applyAlignment="1">
      <alignment vertical="center" shrinkToFit="1"/>
    </xf>
    <xf numFmtId="0" fontId="0" fillId="0" borderId="53" xfId="0" applyBorder="1">
      <alignment vertical="center"/>
    </xf>
    <xf numFmtId="0" fontId="0" fillId="0" borderId="82" xfId="0" applyBorder="1" applyAlignment="1">
      <alignment horizontal="center" vertical="center"/>
    </xf>
    <xf numFmtId="0" fontId="0" fillId="0" borderId="64" xfId="0" applyBorder="1" applyAlignment="1">
      <alignment vertical="center" shrinkToFit="1"/>
    </xf>
    <xf numFmtId="0" fontId="0" fillId="0" borderId="26" xfId="0" applyBorder="1" applyAlignment="1">
      <alignment vertical="center" shrinkToFit="1"/>
    </xf>
    <xf numFmtId="0" fontId="0" fillId="0" borderId="82" xfId="0" applyBorder="1" applyAlignment="1">
      <alignment vertical="center" shrinkToFit="1"/>
    </xf>
    <xf numFmtId="38" fontId="0" fillId="0" borderId="26" xfId="1" applyFont="1" applyBorder="1" applyAlignment="1">
      <alignment vertical="center" shrinkToFit="1"/>
    </xf>
    <xf numFmtId="0" fontId="0" fillId="0" borderId="31" xfId="0" applyBorder="1" applyAlignment="1">
      <alignment vertical="center" shrinkToFit="1"/>
    </xf>
    <xf numFmtId="0" fontId="0" fillId="0" borderId="38" xfId="0" applyBorder="1" applyAlignment="1">
      <alignment vertical="center" shrinkToFit="1"/>
    </xf>
    <xf numFmtId="0" fontId="0" fillId="0" borderId="55" xfId="0" applyBorder="1">
      <alignment vertical="center"/>
    </xf>
    <xf numFmtId="0" fontId="0" fillId="0" borderId="83" xfId="0" applyBorder="1">
      <alignment vertical="center"/>
    </xf>
    <xf numFmtId="0" fontId="0" fillId="0" borderId="84" xfId="0" applyBorder="1" applyAlignment="1">
      <alignment vertical="center" shrinkToFit="1"/>
    </xf>
    <xf numFmtId="0" fontId="0" fillId="0" borderId="85" xfId="0" applyBorder="1" applyAlignment="1">
      <alignment vertical="center" shrinkToFit="1"/>
    </xf>
    <xf numFmtId="0" fontId="0" fillId="0" borderId="83" xfId="0" applyBorder="1" applyAlignment="1">
      <alignment vertical="center" shrinkToFit="1"/>
    </xf>
    <xf numFmtId="0" fontId="18" fillId="0" borderId="84" xfId="0" applyFont="1" applyBorder="1" applyAlignment="1">
      <alignment vertical="center" shrinkToFit="1"/>
    </xf>
    <xf numFmtId="38" fontId="18" fillId="0" borderId="85" xfId="1" applyFont="1" applyBorder="1" applyAlignment="1">
      <alignment vertical="center" shrinkToFit="1"/>
    </xf>
    <xf numFmtId="0" fontId="18" fillId="0" borderId="83" xfId="0" applyFont="1" applyBorder="1" applyAlignment="1">
      <alignment vertical="center" shrinkToFit="1"/>
    </xf>
    <xf numFmtId="0" fontId="18" fillId="0" borderId="86" xfId="0" applyFont="1" applyBorder="1" applyAlignment="1">
      <alignment vertical="center" shrinkToFit="1"/>
    </xf>
    <xf numFmtId="0" fontId="18" fillId="0" borderId="87" xfId="0" applyFont="1" applyBorder="1" applyAlignment="1">
      <alignment vertical="center" shrinkToFit="1"/>
    </xf>
    <xf numFmtId="0" fontId="0" fillId="0" borderId="54" xfId="0" applyBorder="1">
      <alignment vertical="center"/>
    </xf>
    <xf numFmtId="0" fontId="0" fillId="0" borderId="88" xfId="0" applyBorder="1">
      <alignment vertical="center"/>
    </xf>
    <xf numFmtId="0" fontId="0" fillId="0" borderId="89" xfId="0" applyBorder="1" applyAlignment="1">
      <alignment vertical="center" shrinkToFit="1"/>
    </xf>
    <xf numFmtId="0" fontId="0" fillId="0" borderId="90" xfId="0" applyBorder="1" applyAlignment="1">
      <alignment vertical="center" shrinkToFit="1"/>
    </xf>
    <xf numFmtId="0" fontId="0" fillId="0" borderId="88" xfId="0" applyBorder="1" applyAlignment="1">
      <alignment vertical="center" shrinkToFit="1"/>
    </xf>
    <xf numFmtId="0" fontId="18" fillId="0" borderId="89" xfId="0" applyFont="1" applyBorder="1" applyAlignment="1">
      <alignment vertical="center" shrinkToFit="1"/>
    </xf>
    <xf numFmtId="38" fontId="18" fillId="0" borderId="90" xfId="1" applyFont="1" applyBorder="1" applyAlignment="1">
      <alignment vertical="center" shrinkToFit="1"/>
    </xf>
    <xf numFmtId="0" fontId="18" fillId="0" borderId="88" xfId="0" applyFont="1" applyBorder="1" applyAlignment="1">
      <alignment vertical="center" shrinkToFit="1"/>
    </xf>
    <xf numFmtId="0" fontId="18" fillId="0" borderId="91" xfId="0" applyFont="1" applyBorder="1" applyAlignment="1">
      <alignment vertical="center" shrinkToFit="1"/>
    </xf>
    <xf numFmtId="0" fontId="18" fillId="0" borderId="92" xfId="0" applyFont="1" applyBorder="1" applyAlignment="1">
      <alignment vertical="center" shrinkToFit="1"/>
    </xf>
    <xf numFmtId="0" fontId="19" fillId="0" borderId="92" xfId="0" applyFont="1" applyBorder="1" applyAlignment="1">
      <alignment vertical="center" shrinkToFit="1"/>
    </xf>
    <xf numFmtId="38" fontId="19" fillId="0" borderId="90" xfId="1" applyFont="1" applyBorder="1" applyAlignment="1">
      <alignment vertical="center" shrinkToFit="1"/>
    </xf>
    <xf numFmtId="0" fontId="19" fillId="0" borderId="91" xfId="0" applyFont="1" applyBorder="1" applyAlignment="1">
      <alignment vertical="center" shrinkToFit="1"/>
    </xf>
    <xf numFmtId="0" fontId="0" fillId="0" borderId="93" xfId="0" applyBorder="1" applyAlignment="1">
      <alignment horizontal="center" vertical="center"/>
    </xf>
    <xf numFmtId="0" fontId="0" fillId="0" borderId="94" xfId="0" applyBorder="1" applyAlignment="1">
      <alignment vertical="center" shrinkToFit="1"/>
    </xf>
    <xf numFmtId="0" fontId="0" fillId="0" borderId="95" xfId="0" applyBorder="1" applyAlignment="1">
      <alignment vertical="center" shrinkToFit="1"/>
    </xf>
    <xf numFmtId="0" fontId="0" fillId="0" borderId="93" xfId="0" applyBorder="1" applyAlignment="1">
      <alignment vertical="center" shrinkToFit="1"/>
    </xf>
    <xf numFmtId="38" fontId="0" fillId="0" borderId="95" xfId="1" applyFont="1" applyBorder="1" applyAlignment="1">
      <alignment vertical="center" shrinkToFit="1"/>
    </xf>
    <xf numFmtId="0" fontId="0" fillId="0" borderId="96" xfId="0" applyBorder="1" applyAlignment="1">
      <alignment vertical="center" shrinkToFit="1"/>
    </xf>
    <xf numFmtId="0" fontId="0" fillId="0" borderId="97" xfId="0" applyBorder="1" applyAlignment="1">
      <alignment vertical="center" shrinkToFit="1"/>
    </xf>
    <xf numFmtId="38" fontId="0" fillId="0" borderId="90" xfId="1" applyFont="1" applyBorder="1" applyAlignment="1">
      <alignment vertical="center" shrinkToFit="1"/>
    </xf>
    <xf numFmtId="0" fontId="0" fillId="0" borderId="91" xfId="0" applyBorder="1" applyAlignment="1">
      <alignment vertical="center" shrinkToFit="1"/>
    </xf>
    <xf numFmtId="0" fontId="0" fillId="0" borderId="98" xfId="0" applyBorder="1">
      <alignment vertical="center"/>
    </xf>
    <xf numFmtId="0" fontId="0" fillId="0" borderId="76" xfId="0" applyBorder="1" applyAlignment="1">
      <alignment vertical="center" shrinkToFit="1"/>
    </xf>
    <xf numFmtId="0" fontId="0" fillId="0" borderId="59" xfId="0" applyBorder="1" applyAlignment="1">
      <alignment vertical="center" shrinkToFit="1"/>
    </xf>
    <xf numFmtId="0" fontId="0" fillId="0" borderId="77" xfId="0" applyBorder="1" applyAlignment="1">
      <alignment vertical="center" shrinkToFit="1"/>
    </xf>
    <xf numFmtId="38" fontId="0" fillId="0" borderId="59" xfId="1" applyFont="1" applyBorder="1" applyAlignment="1">
      <alignment vertical="center" shrinkToFit="1"/>
    </xf>
    <xf numFmtId="0" fontId="0" fillId="0" borderId="79" xfId="0" applyBorder="1" applyAlignment="1">
      <alignment vertical="center" shrinkToFit="1"/>
    </xf>
    <xf numFmtId="0" fontId="0" fillId="0" borderId="99" xfId="0" applyBorder="1" applyAlignment="1">
      <alignment vertical="center" shrinkToFit="1"/>
    </xf>
    <xf numFmtId="38" fontId="0" fillId="0" borderId="0" xfId="1" applyFont="1">
      <alignment vertical="center"/>
    </xf>
    <xf numFmtId="0" fontId="0" fillId="11" borderId="51" xfId="0" applyFill="1" applyBorder="1">
      <alignment vertical="center"/>
    </xf>
    <xf numFmtId="0" fontId="0" fillId="11" borderId="67" xfId="0" applyFill="1" applyBorder="1">
      <alignment vertical="center"/>
    </xf>
    <xf numFmtId="0" fontId="10" fillId="0" borderId="2" xfId="0" applyFont="1" applyFill="1" applyBorder="1" applyAlignment="1">
      <alignment horizontal="center" vertical="center"/>
    </xf>
    <xf numFmtId="0" fontId="10" fillId="4" borderId="5" xfId="0" applyFont="1" applyFill="1" applyBorder="1" applyAlignment="1">
      <alignment horizontal="left" vertical="center" shrinkToFit="1"/>
    </xf>
    <xf numFmtId="0" fontId="10" fillId="9" borderId="2" xfId="0" applyFont="1" applyFill="1" applyBorder="1" applyAlignment="1">
      <alignment horizontal="center" vertical="center" shrinkToFit="1"/>
    </xf>
    <xf numFmtId="0" fontId="10" fillId="4" borderId="52" xfId="3" applyFont="1" applyFill="1" applyBorder="1" applyAlignment="1">
      <alignment horizontal="left" vertical="center" shrinkToFit="1"/>
    </xf>
    <xf numFmtId="177" fontId="10" fillId="4" borderId="15" xfId="0" applyNumberFormat="1" applyFont="1" applyFill="1" applyBorder="1" applyAlignment="1">
      <alignment horizontal="center" vertical="center" shrinkToFit="1"/>
    </xf>
    <xf numFmtId="0" fontId="10" fillId="12" borderId="0" xfId="0" applyFont="1" applyFill="1">
      <alignment vertical="center"/>
    </xf>
    <xf numFmtId="0" fontId="16" fillId="0" borderId="29" xfId="1" applyNumberFormat="1" applyFont="1" applyFill="1" applyBorder="1" applyAlignment="1">
      <alignment horizontal="left" vertical="center" wrapText="1" shrinkToFit="1"/>
    </xf>
    <xf numFmtId="38" fontId="15" fillId="0" borderId="11" xfId="1" applyFont="1" applyFill="1" applyBorder="1" applyAlignment="1">
      <alignment horizontal="left" vertical="center" shrinkToFit="1"/>
    </xf>
    <xf numFmtId="38" fontId="15" fillId="0" borderId="11" xfId="1" applyFont="1" applyFill="1" applyBorder="1" applyAlignment="1">
      <alignment horizontal="left" vertical="center" wrapText="1" shrinkToFit="1"/>
    </xf>
    <xf numFmtId="0" fontId="15" fillId="0" borderId="11" xfId="0" applyFont="1" applyFill="1" applyBorder="1" applyAlignment="1" applyProtection="1">
      <alignment horizontal="left" vertical="center" wrapText="1" shrinkToFit="1"/>
      <protection locked="0"/>
    </xf>
    <xf numFmtId="41" fontId="15" fillId="0" borderId="48" xfId="1" applyNumberFormat="1" applyFont="1" applyFill="1" applyBorder="1" applyAlignment="1">
      <alignment horizontal="center" vertical="center" shrinkToFit="1"/>
    </xf>
    <xf numFmtId="41" fontId="15" fillId="0" borderId="21" xfId="1" applyNumberFormat="1" applyFont="1" applyFill="1" applyBorder="1" applyAlignment="1">
      <alignment horizontal="right" vertical="center" shrinkToFit="1"/>
    </xf>
    <xf numFmtId="38" fontId="15" fillId="0" borderId="47" xfId="1" applyFont="1" applyFill="1" applyBorder="1" applyAlignment="1" applyProtection="1">
      <alignment horizontal="right" vertical="center" shrinkToFit="1"/>
      <protection locked="0"/>
    </xf>
    <xf numFmtId="38" fontId="15" fillId="0" borderId="46" xfId="1" applyFont="1" applyFill="1" applyBorder="1" applyAlignment="1" applyProtection="1">
      <alignment horizontal="right" vertical="center" shrinkToFit="1"/>
      <protection locked="0"/>
    </xf>
    <xf numFmtId="38" fontId="15" fillId="0" borderId="48" xfId="1" applyFont="1" applyFill="1" applyBorder="1" applyAlignment="1" applyProtection="1">
      <alignment horizontal="right" vertical="center" shrinkToFit="1"/>
      <protection locked="0"/>
    </xf>
    <xf numFmtId="0" fontId="15" fillId="0" borderId="21" xfId="7" applyNumberFormat="1" applyFont="1" applyFill="1" applyBorder="1" applyAlignment="1">
      <alignment horizontal="center" vertical="center" wrapText="1" shrinkToFit="1"/>
    </xf>
    <xf numFmtId="38" fontId="15" fillId="0" borderId="11" xfId="1" applyFont="1" applyFill="1" applyBorder="1" applyAlignment="1">
      <alignment horizontal="right" vertical="center" shrinkToFit="1"/>
    </xf>
    <xf numFmtId="179" fontId="15" fillId="0" borderId="11" xfId="1" applyNumberFormat="1" applyFont="1" applyFill="1" applyBorder="1" applyAlignment="1">
      <alignment horizontal="right" vertical="center" shrinkToFit="1"/>
    </xf>
    <xf numFmtId="179" fontId="15" fillId="0" borderId="36" xfId="1" applyNumberFormat="1" applyFont="1" applyFill="1" applyBorder="1" applyAlignment="1">
      <alignment horizontal="right" vertical="center" shrinkToFit="1"/>
    </xf>
    <xf numFmtId="0" fontId="15" fillId="0" borderId="11" xfId="7" applyNumberFormat="1" applyFont="1" applyFill="1" applyBorder="1" applyAlignment="1">
      <alignment horizontal="left" vertical="top" wrapText="1" shrinkToFit="1"/>
    </xf>
    <xf numFmtId="0" fontId="15" fillId="0" borderId="100" xfId="0" applyFont="1" applyFill="1" applyBorder="1" applyAlignment="1" applyProtection="1">
      <alignment horizontal="left" vertical="center" wrapText="1" shrinkToFit="1"/>
      <protection locked="0"/>
    </xf>
    <xf numFmtId="41" fontId="15" fillId="0" borderId="102" xfId="1" applyNumberFormat="1" applyFont="1" applyFill="1" applyBorder="1" applyAlignment="1">
      <alignment horizontal="center" vertical="center" shrinkToFit="1"/>
    </xf>
    <xf numFmtId="41" fontId="15" fillId="0" borderId="103" xfId="1" applyNumberFormat="1" applyFont="1" applyFill="1" applyBorder="1" applyAlignment="1">
      <alignment horizontal="right" vertical="center" shrinkToFit="1"/>
    </xf>
    <xf numFmtId="38" fontId="15" fillId="0" borderId="105" xfId="1" applyFont="1" applyFill="1" applyBorder="1" applyAlignment="1" applyProtection="1">
      <alignment horizontal="right" vertical="center" shrinkToFit="1"/>
      <protection locked="0"/>
    </xf>
    <xf numFmtId="38" fontId="15" fillId="0" borderId="102" xfId="1" applyFont="1" applyFill="1" applyBorder="1" applyAlignment="1" applyProtection="1">
      <alignment horizontal="right" vertical="center" shrinkToFit="1"/>
      <protection locked="0"/>
    </xf>
    <xf numFmtId="0" fontId="15" fillId="0" borderId="103" xfId="7" applyNumberFormat="1" applyFont="1" applyFill="1" applyBorder="1" applyAlignment="1">
      <alignment horizontal="center" vertical="center" wrapText="1" shrinkToFit="1"/>
    </xf>
    <xf numFmtId="38" fontId="15" fillId="0" borderId="100" xfId="1" applyFont="1" applyFill="1" applyBorder="1" applyAlignment="1">
      <alignment horizontal="right" vertical="center" shrinkToFit="1"/>
    </xf>
    <xf numFmtId="179" fontId="15" fillId="0" borderId="100" xfId="1" applyNumberFormat="1" applyFont="1" applyFill="1" applyBorder="1" applyAlignment="1">
      <alignment horizontal="right" vertical="center" shrinkToFit="1"/>
    </xf>
    <xf numFmtId="179" fontId="15" fillId="0" borderId="104" xfId="1" applyNumberFormat="1" applyFont="1" applyFill="1" applyBorder="1" applyAlignment="1">
      <alignment horizontal="right" vertical="center" shrinkToFit="1"/>
    </xf>
    <xf numFmtId="0" fontId="15" fillId="0" borderId="100" xfId="7" applyNumberFormat="1" applyFont="1" applyFill="1" applyBorder="1" applyAlignment="1">
      <alignment horizontal="left" vertical="top" wrapText="1" shrinkToFit="1"/>
    </xf>
    <xf numFmtId="38" fontId="15" fillId="0" borderId="100" xfId="1" applyFont="1" applyFill="1" applyBorder="1" applyAlignment="1">
      <alignment horizontal="left" vertical="center" wrapText="1" shrinkToFit="1"/>
    </xf>
    <xf numFmtId="0" fontId="15" fillId="13" borderId="29" xfId="0" applyFont="1" applyFill="1" applyBorder="1" applyAlignment="1">
      <alignment horizontal="center" vertical="center" shrinkToFit="1"/>
    </xf>
    <xf numFmtId="38" fontId="15" fillId="0" borderId="11" xfId="6" applyFont="1" applyFill="1" applyBorder="1" applyAlignment="1">
      <alignment horizontal="left" vertical="center" shrinkToFit="1"/>
    </xf>
    <xf numFmtId="38" fontId="15" fillId="0" borderId="11" xfId="6" applyFont="1" applyFill="1" applyBorder="1" applyAlignment="1">
      <alignment horizontal="left" vertical="center" wrapText="1" shrinkToFit="1"/>
    </xf>
    <xf numFmtId="38" fontId="15" fillId="0" borderId="108" xfId="1" applyFont="1" applyFill="1" applyBorder="1" applyAlignment="1" applyProtection="1">
      <alignment horizontal="right" vertical="center" shrinkToFit="1"/>
      <protection locked="0"/>
    </xf>
    <xf numFmtId="0" fontId="15" fillId="14" borderId="11" xfId="0" applyFont="1" applyFill="1" applyBorder="1" applyAlignment="1">
      <alignment horizontal="center" vertical="center" shrinkToFit="1"/>
    </xf>
    <xf numFmtId="0" fontId="15" fillId="14" borderId="29" xfId="0" applyFont="1" applyFill="1" applyBorder="1" applyAlignment="1">
      <alignment horizontal="center" vertical="center" shrinkToFit="1"/>
    </xf>
    <xf numFmtId="0" fontId="15" fillId="14" borderId="100" xfId="0" applyFont="1" applyFill="1" applyBorder="1" applyAlignment="1">
      <alignment horizontal="center" vertical="center" shrinkToFit="1"/>
    </xf>
    <xf numFmtId="0" fontId="16" fillId="0" borderId="11" xfId="1" applyNumberFormat="1" applyFont="1" applyFill="1" applyBorder="1" applyAlignment="1">
      <alignment horizontal="left" vertical="center" wrapText="1" shrinkToFit="1"/>
    </xf>
    <xf numFmtId="38" fontId="15" fillId="0" borderId="100" xfId="6" applyFont="1" applyFill="1" applyBorder="1" applyAlignment="1">
      <alignment horizontal="left" vertical="center" shrinkToFit="1"/>
    </xf>
    <xf numFmtId="38" fontId="15" fillId="0" borderId="100" xfId="6" applyFont="1" applyFill="1" applyBorder="1" applyAlignment="1">
      <alignment horizontal="left" vertical="center" wrapText="1" shrinkToFit="1"/>
    </xf>
    <xf numFmtId="38" fontId="15" fillId="0" borderId="109" xfId="1" applyFont="1" applyFill="1" applyBorder="1" applyAlignment="1" applyProtection="1">
      <alignment horizontal="right" vertical="center" shrinkToFit="1"/>
      <protection locked="0"/>
    </xf>
    <xf numFmtId="0" fontId="15" fillId="0" borderId="104" xfId="7" applyNumberFormat="1" applyFont="1" applyFill="1" applyBorder="1" applyAlignment="1">
      <alignment horizontal="left" vertical="top" wrapText="1" shrinkToFit="1"/>
    </xf>
    <xf numFmtId="0" fontId="10" fillId="0" borderId="107" xfId="0" applyFont="1" applyFill="1" applyBorder="1">
      <alignment vertical="center"/>
    </xf>
    <xf numFmtId="0" fontId="15" fillId="15" borderId="11" xfId="0" applyFont="1" applyFill="1" applyBorder="1" applyAlignment="1">
      <alignment horizontal="center" vertical="center" shrinkToFit="1"/>
    </xf>
    <xf numFmtId="0" fontId="15" fillId="15" borderId="29" xfId="0" applyFont="1" applyFill="1" applyBorder="1" applyAlignment="1">
      <alignment horizontal="center" vertical="center" shrinkToFit="1"/>
    </xf>
    <xf numFmtId="0" fontId="15" fillId="15" borderId="100" xfId="0" applyFont="1" applyFill="1" applyBorder="1" applyAlignment="1">
      <alignment horizontal="center" vertical="center" shrinkToFit="1"/>
    </xf>
    <xf numFmtId="38" fontId="15" fillId="0" borderId="100" xfId="0" applyNumberFormat="1" applyFont="1" applyFill="1" applyBorder="1" applyAlignment="1" applyProtection="1">
      <alignment horizontal="left" vertical="center" wrapText="1" shrinkToFit="1"/>
    </xf>
    <xf numFmtId="0" fontId="15" fillId="4" borderId="11" xfId="0" applyFont="1" applyFill="1" applyBorder="1" applyAlignment="1">
      <alignment horizontal="center" vertical="center" shrinkToFit="1"/>
    </xf>
    <xf numFmtId="38" fontId="10" fillId="0" borderId="0" xfId="1" applyFont="1" applyFill="1" applyBorder="1" applyAlignment="1">
      <alignment horizontal="right" vertical="center"/>
    </xf>
    <xf numFmtId="0" fontId="10" fillId="0" borderId="0" xfId="0" applyFont="1" applyFill="1" applyBorder="1" applyAlignment="1">
      <alignment horizontal="right" vertical="center"/>
    </xf>
    <xf numFmtId="38" fontId="15" fillId="0" borderId="100" xfId="1" applyFont="1" applyFill="1" applyBorder="1" applyAlignment="1">
      <alignment horizontal="left" vertical="center" shrinkToFit="1"/>
    </xf>
    <xf numFmtId="0" fontId="10" fillId="0" borderId="61" xfId="0" applyFont="1" applyFill="1" applyBorder="1" applyAlignment="1" applyProtection="1">
      <alignment horizontal="center" vertical="center" shrinkToFit="1"/>
      <protection locked="0"/>
    </xf>
    <xf numFmtId="38" fontId="10" fillId="0" borderId="61" xfId="1" applyFont="1" applyFill="1" applyBorder="1" applyAlignment="1" applyProtection="1">
      <alignment horizontal="right" vertical="center" shrinkToFit="1"/>
      <protection locked="0"/>
    </xf>
    <xf numFmtId="41" fontId="10" fillId="0" borderId="44" xfId="1" applyNumberFormat="1" applyFont="1" applyFill="1" applyBorder="1" applyAlignment="1">
      <alignment horizontal="right" vertical="center" shrinkToFit="1"/>
    </xf>
    <xf numFmtId="0" fontId="10" fillId="0" borderId="43" xfId="0" applyFont="1" applyFill="1" applyBorder="1" applyAlignment="1" applyProtection="1">
      <alignment horizontal="center" vertical="center" shrinkToFit="1"/>
      <protection locked="0"/>
    </xf>
    <xf numFmtId="38" fontId="15" fillId="0" borderId="43" xfId="1" applyFont="1" applyFill="1" applyBorder="1" applyAlignment="1" applyProtection="1">
      <alignment horizontal="right" vertical="center" shrinkToFit="1"/>
      <protection locked="0"/>
    </xf>
    <xf numFmtId="38" fontId="15" fillId="0" borderId="43" xfId="1" applyFont="1" applyFill="1" applyBorder="1" applyAlignment="1">
      <alignment horizontal="right" vertical="center" shrinkToFit="1"/>
    </xf>
    <xf numFmtId="38" fontId="15" fillId="0" borderId="101" xfId="1" applyFont="1" applyFill="1" applyBorder="1" applyAlignment="1" applyProtection="1">
      <alignment horizontal="right" vertical="center" shrinkToFit="1"/>
      <protection locked="0"/>
    </xf>
    <xf numFmtId="38" fontId="15" fillId="0" borderId="46" xfId="1" applyFont="1" applyFill="1" applyBorder="1" applyAlignment="1">
      <alignment horizontal="right" vertical="center" shrinkToFit="1"/>
    </xf>
    <xf numFmtId="38" fontId="10" fillId="0" borderId="43" xfId="1" applyFont="1" applyFill="1" applyBorder="1" applyAlignment="1">
      <alignment horizontal="right" vertical="center" shrinkToFit="1"/>
    </xf>
    <xf numFmtId="0" fontId="15" fillId="13" borderId="100" xfId="0" applyFont="1" applyFill="1" applyBorder="1" applyAlignment="1">
      <alignment horizontal="center" vertical="center" shrinkToFit="1"/>
    </xf>
    <xf numFmtId="0" fontId="15" fillId="13" borderId="11" xfId="0" applyFont="1" applyFill="1" applyBorder="1" applyAlignment="1">
      <alignment horizontal="center" vertical="center" shrinkToFit="1"/>
    </xf>
    <xf numFmtId="0" fontId="15" fillId="4" borderId="100" xfId="0" applyFont="1" applyFill="1" applyBorder="1" applyAlignment="1">
      <alignment horizontal="center" vertical="center" shrinkToFit="1"/>
    </xf>
    <xf numFmtId="0" fontId="17" fillId="0" borderId="29" xfId="1" applyNumberFormat="1" applyFont="1" applyFill="1" applyBorder="1" applyAlignment="1">
      <alignment horizontal="left" vertical="center" wrapText="1" shrinkToFit="1"/>
    </xf>
    <xf numFmtId="0" fontId="17" fillId="0" borderId="29" xfId="1" applyNumberFormat="1" applyFont="1" applyFill="1" applyBorder="1" applyAlignment="1">
      <alignment horizontal="left" vertical="center" shrinkToFit="1"/>
    </xf>
    <xf numFmtId="0" fontId="17" fillId="0" borderId="100" xfId="1" applyNumberFormat="1" applyFont="1" applyFill="1" applyBorder="1" applyAlignment="1">
      <alignment horizontal="left" vertical="center" wrapText="1" shrinkToFit="1"/>
    </xf>
    <xf numFmtId="0" fontId="17" fillId="0" borderId="11" xfId="1" applyNumberFormat="1" applyFont="1" applyFill="1" applyBorder="1" applyAlignment="1">
      <alignment horizontal="left" vertical="center" wrapText="1" shrinkToFit="1"/>
    </xf>
    <xf numFmtId="41" fontId="15" fillId="0" borderId="104" xfId="1" applyNumberFormat="1" applyFont="1" applyFill="1" applyBorder="1" applyAlignment="1">
      <alignment horizontal="center" vertical="center" shrinkToFit="1"/>
    </xf>
    <xf numFmtId="41" fontId="15" fillId="0" borderId="36" xfId="1" applyNumberFormat="1" applyFont="1" applyFill="1" applyBorder="1" applyAlignment="1">
      <alignment horizontal="center" vertical="center" shrinkToFit="1"/>
    </xf>
    <xf numFmtId="41" fontId="10" fillId="0" borderId="23" xfId="1" applyNumberFormat="1" applyFont="1" applyFill="1" applyBorder="1" applyAlignment="1">
      <alignment horizontal="center" vertical="center" shrinkToFit="1"/>
    </xf>
    <xf numFmtId="0" fontId="17" fillId="0" borderId="100" xfId="1" applyNumberFormat="1" applyFont="1" applyFill="1" applyBorder="1" applyAlignment="1">
      <alignment horizontal="left" vertical="center" shrinkToFit="1"/>
    </xf>
    <xf numFmtId="0" fontId="17" fillId="0" borderId="11" xfId="1" applyNumberFormat="1" applyFont="1" applyFill="1" applyBorder="1" applyAlignment="1">
      <alignment horizontal="left" vertical="center" shrinkToFit="1"/>
    </xf>
    <xf numFmtId="0" fontId="0" fillId="0" borderId="69" xfId="0" applyBorder="1">
      <alignment vertical="center"/>
    </xf>
    <xf numFmtId="0" fontId="0" fillId="0" borderId="70" xfId="0" applyBorder="1">
      <alignment vertical="center"/>
    </xf>
    <xf numFmtId="38" fontId="10" fillId="2" borderId="2" xfId="1" applyFont="1" applyFill="1" applyBorder="1" applyAlignment="1">
      <alignment horizontal="center" vertical="center" wrapText="1"/>
    </xf>
    <xf numFmtId="38" fontId="10" fillId="2" borderId="3" xfId="1" applyFont="1" applyFill="1" applyBorder="1" applyAlignment="1">
      <alignment horizontal="center" vertical="center" wrapText="1"/>
    </xf>
    <xf numFmtId="0" fontId="10" fillId="3" borderId="3" xfId="0" applyFont="1" applyFill="1" applyBorder="1" applyAlignment="1">
      <alignment horizontal="left" vertical="center" wrapText="1"/>
    </xf>
    <xf numFmtId="0" fontId="10" fillId="0" borderId="19"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20" xfId="0" applyFont="1" applyFill="1" applyBorder="1" applyAlignment="1">
      <alignment horizontal="center" vertical="center"/>
    </xf>
    <xf numFmtId="0" fontId="10" fillId="2" borderId="3"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9" borderId="32" xfId="0" applyFont="1" applyFill="1" applyBorder="1" applyAlignment="1">
      <alignment horizontal="left" vertical="center" wrapText="1"/>
    </xf>
    <xf numFmtId="0" fontId="10" fillId="9" borderId="11" xfId="0" applyFont="1" applyFill="1" applyBorder="1" applyAlignment="1">
      <alignment horizontal="left" vertical="center" wrapText="1"/>
    </xf>
    <xf numFmtId="0" fontId="10" fillId="9" borderId="40" xfId="0" applyFont="1" applyFill="1" applyBorder="1" applyAlignment="1">
      <alignment horizontal="center" vertical="center" wrapText="1"/>
    </xf>
    <xf numFmtId="0" fontId="10" fillId="9" borderId="42" xfId="0" applyFont="1" applyFill="1" applyBorder="1" applyAlignment="1">
      <alignment horizontal="center" vertical="center" wrapText="1"/>
    </xf>
    <xf numFmtId="0" fontId="10" fillId="9" borderId="26" xfId="0" applyFont="1" applyFill="1" applyBorder="1" applyAlignment="1">
      <alignment horizontal="center" vertical="center" wrapText="1"/>
    </xf>
    <xf numFmtId="0" fontId="10" fillId="9" borderId="35" xfId="0" applyFont="1" applyFill="1" applyBorder="1" applyAlignment="1">
      <alignment horizontal="center" vertical="center" wrapText="1"/>
    </xf>
    <xf numFmtId="0" fontId="10" fillId="9" borderId="37"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10" fillId="9" borderId="0" xfId="0" applyFont="1" applyFill="1" applyBorder="1" applyAlignment="1">
      <alignment horizontal="center" vertical="center" wrapText="1"/>
    </xf>
    <xf numFmtId="0" fontId="20" fillId="0" borderId="24" xfId="7" applyNumberFormat="1" applyFont="1" applyFill="1" applyBorder="1" applyAlignment="1">
      <alignment horizontal="left" vertical="center" wrapText="1" shrinkToFit="1"/>
    </xf>
    <xf numFmtId="0" fontId="15" fillId="0" borderId="24" xfId="7" applyNumberFormat="1" applyFont="1" applyFill="1" applyBorder="1" applyAlignment="1">
      <alignment horizontal="left" vertical="center" wrapText="1" shrinkToFit="1"/>
    </xf>
    <xf numFmtId="0" fontId="15" fillId="0" borderId="103" xfId="7" applyNumberFormat="1" applyFont="1" applyFill="1" applyBorder="1" applyAlignment="1">
      <alignment horizontal="left" vertical="center" wrapText="1" shrinkToFit="1"/>
    </xf>
    <xf numFmtId="0" fontId="15" fillId="0" borderId="21" xfId="7" applyNumberFormat="1" applyFont="1" applyFill="1" applyBorder="1" applyAlignment="1">
      <alignment horizontal="left" vertical="center" wrapText="1" shrinkToFit="1"/>
    </xf>
    <xf numFmtId="38" fontId="10" fillId="0" borderId="29" xfId="1" applyFont="1" applyFill="1" applyBorder="1" applyAlignment="1">
      <alignment horizontal="center" vertical="center" shrinkToFit="1"/>
    </xf>
    <xf numFmtId="38" fontId="15" fillId="0" borderId="29" xfId="1" applyFont="1" applyFill="1" applyBorder="1" applyAlignment="1">
      <alignment horizontal="center" vertical="center" shrinkToFit="1"/>
    </xf>
    <xf numFmtId="0" fontId="10" fillId="9" borderId="110" xfId="0" applyFont="1" applyFill="1" applyBorder="1" applyAlignment="1">
      <alignment horizontal="center" vertical="center" wrapText="1"/>
    </xf>
    <xf numFmtId="0" fontId="10" fillId="9" borderId="111" xfId="0" applyFont="1" applyFill="1" applyBorder="1" applyAlignment="1">
      <alignment horizontal="center" vertical="center" wrapText="1"/>
    </xf>
    <xf numFmtId="0" fontId="10" fillId="9" borderId="112" xfId="0" applyFont="1" applyFill="1" applyBorder="1" applyAlignment="1">
      <alignment horizontal="center" vertical="center" wrapText="1"/>
    </xf>
    <xf numFmtId="0" fontId="10" fillId="9" borderId="113" xfId="0" applyFont="1" applyFill="1" applyBorder="1" applyAlignment="1">
      <alignment horizontal="center" vertical="center" wrapText="1"/>
    </xf>
    <xf numFmtId="41" fontId="15" fillId="0" borderId="29" xfId="1" applyNumberFormat="1" applyFont="1" applyFill="1" applyBorder="1" applyAlignment="1">
      <alignment horizontal="center" vertical="center" shrinkToFit="1"/>
    </xf>
    <xf numFmtId="41" fontId="15" fillId="0" borderId="100" xfId="1" applyNumberFormat="1" applyFont="1" applyFill="1" applyBorder="1" applyAlignment="1">
      <alignment horizontal="center" vertical="center" shrinkToFit="1"/>
    </xf>
    <xf numFmtId="41" fontId="15" fillId="0" borderId="11" xfId="1" applyNumberFormat="1" applyFont="1" applyFill="1" applyBorder="1" applyAlignment="1">
      <alignment horizontal="center" vertical="center" shrinkToFit="1"/>
    </xf>
    <xf numFmtId="41" fontId="10" fillId="0" borderId="29" xfId="1" applyNumberFormat="1" applyFont="1" applyFill="1" applyBorder="1" applyAlignment="1">
      <alignment horizontal="center" vertical="center" shrinkToFit="1"/>
    </xf>
    <xf numFmtId="0" fontId="10" fillId="0" borderId="114" xfId="0" applyFont="1" applyFill="1" applyBorder="1" applyAlignment="1">
      <alignment horizontal="center" vertical="center"/>
    </xf>
    <xf numFmtId="0" fontId="10" fillId="0" borderId="0" xfId="0" applyFont="1" applyFill="1" applyBorder="1">
      <alignment vertical="center"/>
    </xf>
    <xf numFmtId="0" fontId="10" fillId="0" borderId="39" xfId="0" applyFont="1" applyFill="1" applyBorder="1">
      <alignment vertical="center"/>
    </xf>
    <xf numFmtId="0" fontId="15" fillId="0" borderId="36" xfId="7" applyNumberFormat="1" applyFont="1" applyFill="1" applyBorder="1" applyAlignment="1">
      <alignment horizontal="left" vertical="top" wrapText="1" shrinkToFit="1"/>
    </xf>
    <xf numFmtId="0" fontId="10" fillId="9" borderId="115" xfId="0" applyFont="1" applyFill="1" applyBorder="1" applyAlignment="1">
      <alignment horizontal="center" vertical="center" wrapText="1" shrinkToFit="1"/>
    </xf>
    <xf numFmtId="0" fontId="10" fillId="9" borderId="116" xfId="0" applyFont="1" applyFill="1" applyBorder="1" applyAlignment="1">
      <alignment horizontal="center" vertical="center" wrapText="1" shrinkToFit="1"/>
    </xf>
    <xf numFmtId="0" fontId="10" fillId="0" borderId="118" xfId="0" applyFont="1" applyFill="1" applyBorder="1" applyAlignment="1" applyProtection="1">
      <alignment horizontal="center" vertical="center" shrinkToFit="1"/>
      <protection locked="0"/>
    </xf>
    <xf numFmtId="38" fontId="15" fillId="0" borderId="118" xfId="1" applyFont="1" applyFill="1" applyBorder="1" applyAlignment="1" applyProtection="1">
      <alignment horizontal="right" vertical="center" shrinkToFit="1"/>
      <protection locked="0"/>
    </xf>
    <xf numFmtId="38" fontId="15" fillId="0" borderId="118" xfId="1" applyFont="1" applyFill="1" applyBorder="1" applyAlignment="1">
      <alignment horizontal="right" vertical="center" shrinkToFit="1"/>
    </xf>
    <xf numFmtId="38" fontId="15" fillId="0" borderId="119" xfId="1" applyFont="1" applyFill="1" applyBorder="1" applyAlignment="1" applyProtection="1">
      <alignment horizontal="right" vertical="center" shrinkToFit="1"/>
      <protection locked="0"/>
    </xf>
    <xf numFmtId="38" fontId="15" fillId="0" borderId="117" xfId="1" applyFont="1" applyFill="1" applyBorder="1" applyAlignment="1" applyProtection="1">
      <alignment horizontal="right" vertical="center" shrinkToFit="1"/>
      <protection locked="0"/>
    </xf>
    <xf numFmtId="38" fontId="15" fillId="0" borderId="117" xfId="1" applyFont="1" applyFill="1" applyBorder="1" applyAlignment="1">
      <alignment horizontal="right" vertical="center" shrinkToFit="1"/>
    </xf>
    <xf numFmtId="38" fontId="10" fillId="0" borderId="118" xfId="1" applyFont="1" applyFill="1" applyBorder="1" applyAlignment="1">
      <alignment horizontal="right" vertical="center" shrinkToFit="1"/>
    </xf>
    <xf numFmtId="0" fontId="10" fillId="16" borderId="22" xfId="0" applyFont="1" applyFill="1" applyBorder="1" applyAlignment="1">
      <alignment horizontal="center" vertical="center" wrapText="1"/>
    </xf>
    <xf numFmtId="0" fontId="10" fillId="16" borderId="32" xfId="0" applyFont="1" applyFill="1" applyBorder="1" applyAlignment="1">
      <alignment horizontal="center" vertical="center" wrapText="1"/>
    </xf>
    <xf numFmtId="0" fontId="10" fillId="16" borderId="11" xfId="0" applyFont="1" applyFill="1" applyBorder="1" applyAlignment="1">
      <alignment horizontal="center" vertical="center" wrapText="1"/>
    </xf>
    <xf numFmtId="0" fontId="10" fillId="16" borderId="25" xfId="7" applyNumberFormat="1" applyFont="1" applyFill="1" applyBorder="1" applyAlignment="1">
      <alignment horizontal="left" vertical="center" wrapText="1" shrinkToFit="1"/>
    </xf>
    <xf numFmtId="0" fontId="20" fillId="16" borderId="25" xfId="7" applyNumberFormat="1" applyFont="1" applyFill="1" applyBorder="1" applyAlignment="1">
      <alignment horizontal="left" vertical="center" wrapText="1" shrinkToFit="1"/>
    </xf>
    <xf numFmtId="0" fontId="15" fillId="16" borderId="25" xfId="7" applyNumberFormat="1" applyFont="1" applyFill="1" applyBorder="1" applyAlignment="1">
      <alignment horizontal="left" vertical="center" wrapText="1" shrinkToFit="1"/>
    </xf>
    <xf numFmtId="0" fontId="15" fillId="16" borderId="106" xfId="7" applyNumberFormat="1" applyFont="1" applyFill="1" applyBorder="1" applyAlignment="1">
      <alignment horizontal="left" vertical="center" wrapText="1" shrinkToFit="1"/>
    </xf>
    <xf numFmtId="0" fontId="15" fillId="16" borderId="37" xfId="7" applyNumberFormat="1" applyFont="1" applyFill="1" applyBorder="1" applyAlignment="1">
      <alignment horizontal="left" vertical="center" wrapText="1" shrinkToFit="1"/>
    </xf>
    <xf numFmtId="179" fontId="10" fillId="16" borderId="29" xfId="1" applyNumberFormat="1" applyFont="1" applyFill="1" applyBorder="1" applyAlignment="1">
      <alignment horizontal="right" vertical="center" shrinkToFit="1"/>
    </xf>
    <xf numFmtId="180" fontId="10" fillId="16" borderId="29" xfId="2" applyNumberFormat="1" applyFont="1" applyFill="1" applyBorder="1" applyAlignment="1">
      <alignment horizontal="right" vertical="center" shrinkToFit="1"/>
    </xf>
    <xf numFmtId="38" fontId="10" fillId="16" borderId="29" xfId="1" applyNumberFormat="1" applyFont="1" applyFill="1" applyBorder="1" applyAlignment="1">
      <alignment horizontal="center" vertical="center" shrinkToFit="1"/>
    </xf>
    <xf numFmtId="38" fontId="10" fillId="16" borderId="23" xfId="1" applyNumberFormat="1" applyFont="1" applyFill="1" applyBorder="1" applyAlignment="1">
      <alignment horizontal="center" vertical="center" shrinkToFit="1"/>
    </xf>
    <xf numFmtId="179" fontId="15" fillId="16" borderId="29" xfId="1" applyNumberFormat="1" applyFont="1" applyFill="1" applyBorder="1" applyAlignment="1">
      <alignment horizontal="right" vertical="center" shrinkToFit="1"/>
    </xf>
    <xf numFmtId="180" fontId="15" fillId="16" borderId="29" xfId="2" applyNumberFormat="1" applyFont="1" applyFill="1" applyBorder="1" applyAlignment="1">
      <alignment horizontal="right" vertical="center" shrinkToFit="1"/>
    </xf>
    <xf numFmtId="180" fontId="15" fillId="16" borderId="23" xfId="2" applyNumberFormat="1" applyFont="1" applyFill="1" applyBorder="1" applyAlignment="1">
      <alignment horizontal="right" vertical="center" shrinkToFit="1"/>
    </xf>
    <xf numFmtId="179" fontId="15" fillId="16" borderId="100" xfId="1" applyNumberFormat="1" applyFont="1" applyFill="1" applyBorder="1" applyAlignment="1">
      <alignment horizontal="right" vertical="center" shrinkToFit="1"/>
    </xf>
    <xf numFmtId="180" fontId="15" fillId="16" borderId="100" xfId="2" applyNumberFormat="1" applyFont="1" applyFill="1" applyBorder="1" applyAlignment="1">
      <alignment horizontal="right" vertical="center" shrinkToFit="1"/>
    </xf>
    <xf numFmtId="180" fontId="15" fillId="16" borderId="104" xfId="2" applyNumberFormat="1" applyFont="1" applyFill="1" applyBorder="1" applyAlignment="1">
      <alignment horizontal="right" vertical="center" shrinkToFit="1"/>
    </xf>
    <xf numFmtId="179" fontId="15" fillId="16" borderId="11" xfId="1" applyNumberFormat="1" applyFont="1" applyFill="1" applyBorder="1" applyAlignment="1">
      <alignment horizontal="right" vertical="center" shrinkToFit="1"/>
    </xf>
    <xf numFmtId="180" fontId="15" fillId="16" borderId="11" xfId="2" applyNumberFormat="1" applyFont="1" applyFill="1" applyBorder="1" applyAlignment="1">
      <alignment horizontal="right" vertical="center" shrinkToFit="1"/>
    </xf>
    <xf numFmtId="180" fontId="15" fillId="16" borderId="36" xfId="2" applyNumberFormat="1" applyFont="1" applyFill="1" applyBorder="1" applyAlignment="1">
      <alignment horizontal="right" vertical="center" shrinkToFit="1"/>
    </xf>
    <xf numFmtId="180" fontId="10" fillId="16" borderId="23" xfId="2" applyNumberFormat="1" applyFont="1" applyFill="1" applyBorder="1" applyAlignment="1">
      <alignment horizontal="right" vertical="center" shrinkToFit="1"/>
    </xf>
    <xf numFmtId="38" fontId="15" fillId="0" borderId="23" xfId="1" applyFont="1" applyFill="1" applyBorder="1" applyAlignment="1">
      <alignment horizontal="right" vertical="center" shrinkToFit="1"/>
    </xf>
    <xf numFmtId="38" fontId="15" fillId="0" borderId="44" xfId="1" applyFont="1" applyFill="1" applyBorder="1" applyAlignment="1">
      <alignment horizontal="right" vertical="center" shrinkToFit="1"/>
    </xf>
    <xf numFmtId="183" fontId="10" fillId="0" borderId="0" xfId="0" applyNumberFormat="1" applyFont="1">
      <alignment vertical="center"/>
    </xf>
    <xf numFmtId="183" fontId="11" fillId="0" borderId="0" xfId="3" applyNumberFormat="1" applyFont="1" applyFill="1" applyAlignment="1">
      <alignment vertical="center"/>
    </xf>
    <xf numFmtId="183" fontId="10" fillId="0" borderId="0" xfId="0" applyNumberFormat="1" applyFont="1" applyFill="1" applyAlignment="1">
      <alignment horizontal="center" vertical="center"/>
    </xf>
    <xf numFmtId="183" fontId="10" fillId="0" borderId="0" xfId="0" applyNumberFormat="1" applyFont="1" applyFill="1" applyAlignment="1">
      <alignment horizontal="center" vertical="center" wrapText="1"/>
    </xf>
    <xf numFmtId="183" fontId="10" fillId="0" borderId="0" xfId="0" applyNumberFormat="1" applyFont="1" applyFill="1" applyAlignment="1">
      <alignment horizontal="right" vertical="center"/>
    </xf>
    <xf numFmtId="183" fontId="10" fillId="0" borderId="0" xfId="1" applyNumberFormat="1" applyFont="1" applyFill="1" applyBorder="1" applyAlignment="1">
      <alignment horizontal="right" vertical="center"/>
    </xf>
    <xf numFmtId="183" fontId="10" fillId="0" borderId="0" xfId="0" applyNumberFormat="1" applyFont="1" applyFill="1" applyBorder="1" applyAlignment="1">
      <alignment horizontal="right" vertical="center"/>
    </xf>
    <xf numFmtId="183" fontId="10" fillId="0" borderId="0" xfId="0" applyNumberFormat="1" applyFont="1" applyFill="1" applyBorder="1" applyAlignment="1">
      <alignment horizontal="left" vertical="center"/>
    </xf>
    <xf numFmtId="183" fontId="22" fillId="0" borderId="0" xfId="0" applyNumberFormat="1" applyFont="1" applyAlignment="1">
      <alignment horizontal="right" vertical="center"/>
    </xf>
    <xf numFmtId="183" fontId="10" fillId="0" borderId="0" xfId="0" applyNumberFormat="1" applyFont="1" applyFill="1" applyBorder="1" applyAlignment="1">
      <alignment horizontal="center" vertical="center"/>
    </xf>
    <xf numFmtId="183" fontId="10" fillId="0" borderId="0" xfId="0" applyNumberFormat="1" applyFont="1" applyFill="1">
      <alignment vertical="center"/>
    </xf>
    <xf numFmtId="183" fontId="10" fillId="0" borderId="29" xfId="0" applyNumberFormat="1" applyFont="1" applyFill="1" applyBorder="1" applyAlignment="1">
      <alignment horizontal="center" vertical="center" shrinkToFit="1"/>
    </xf>
    <xf numFmtId="183" fontId="10" fillId="0" borderId="29" xfId="1" applyNumberFormat="1" applyFont="1" applyFill="1" applyBorder="1" applyAlignment="1">
      <alignment horizontal="left" vertical="center" shrinkToFit="1"/>
    </xf>
    <xf numFmtId="183" fontId="10" fillId="0" borderId="29" xfId="0" applyNumberFormat="1" applyFont="1" applyFill="1" applyBorder="1" applyAlignment="1" applyProtection="1">
      <alignment horizontal="left" vertical="center" wrapText="1" shrinkToFit="1"/>
      <protection locked="0"/>
    </xf>
    <xf numFmtId="183" fontId="10" fillId="0" borderId="24" xfId="7" applyNumberFormat="1" applyFont="1" applyFill="1" applyBorder="1" applyAlignment="1">
      <alignment horizontal="left" vertical="center" wrapText="1" shrinkToFit="1"/>
    </xf>
    <xf numFmtId="183" fontId="10" fillId="0" borderId="29" xfId="1" applyNumberFormat="1" applyFont="1" applyFill="1" applyBorder="1" applyAlignment="1">
      <alignment horizontal="center" vertical="center" shrinkToFit="1"/>
    </xf>
    <xf numFmtId="183" fontId="10" fillId="0" borderId="43" xfId="1" applyNumberFormat="1" applyFont="1" applyFill="1" applyBorder="1" applyAlignment="1">
      <alignment horizontal="center" vertical="center" shrinkToFit="1"/>
    </xf>
    <xf numFmtId="183" fontId="10" fillId="0" borderId="45" xfId="1" applyNumberFormat="1" applyFont="1" applyFill="1" applyBorder="1" applyAlignment="1">
      <alignment horizontal="center" vertical="center" shrinkToFit="1"/>
    </xf>
    <xf numFmtId="183" fontId="10" fillId="0" borderId="28" xfId="1" applyNumberFormat="1" applyFont="1" applyFill="1" applyBorder="1" applyAlignment="1">
      <alignment horizontal="right" vertical="center" shrinkToFit="1"/>
    </xf>
    <xf numFmtId="183" fontId="10" fillId="0" borderId="108" xfId="0" applyNumberFormat="1" applyFont="1" applyFill="1" applyBorder="1" applyAlignment="1" applyProtection="1">
      <alignment horizontal="center" vertical="center" shrinkToFit="1"/>
      <protection locked="0"/>
    </xf>
    <xf numFmtId="183" fontId="10" fillId="0" borderId="47" xfId="0" applyNumberFormat="1" applyFont="1" applyFill="1" applyBorder="1" applyAlignment="1" applyProtection="1">
      <alignment horizontal="center" vertical="center" shrinkToFit="1"/>
      <protection locked="0"/>
    </xf>
    <xf numFmtId="183" fontId="10" fillId="0" borderId="25" xfId="1" applyNumberFormat="1" applyFont="1" applyFill="1" applyBorder="1" applyAlignment="1">
      <alignment horizontal="right" vertical="center" shrinkToFit="1"/>
    </xf>
    <xf numFmtId="183" fontId="10" fillId="0" borderId="29" xfId="1" applyNumberFormat="1" applyFont="1" applyFill="1" applyBorder="1" applyAlignment="1">
      <alignment horizontal="right" vertical="center" shrinkToFit="1"/>
    </xf>
    <xf numFmtId="183" fontId="10" fillId="0" borderId="23" xfId="1" applyNumberFormat="1" applyFont="1" applyFill="1" applyBorder="1" applyAlignment="1">
      <alignment horizontal="right" vertical="center" shrinkToFit="1"/>
    </xf>
    <xf numFmtId="183" fontId="10" fillId="0" borderId="22" xfId="1" applyNumberFormat="1" applyFont="1" applyFill="1" applyBorder="1" applyAlignment="1">
      <alignment horizontal="right" vertical="center" shrinkToFit="1"/>
    </xf>
    <xf numFmtId="183" fontId="10" fillId="0" borderId="29" xfId="7" applyNumberFormat="1" applyFont="1" applyFill="1" applyBorder="1" applyAlignment="1">
      <alignment horizontal="left" vertical="top" wrapText="1" shrinkToFit="1"/>
    </xf>
    <xf numFmtId="183" fontId="10" fillId="0" borderId="29" xfId="0" applyNumberFormat="1" applyFont="1" applyBorder="1">
      <alignment vertical="center"/>
    </xf>
    <xf numFmtId="183" fontId="15" fillId="0" borderId="29" xfId="0" applyNumberFormat="1" applyFont="1" applyFill="1" applyBorder="1" applyAlignment="1">
      <alignment horizontal="center" vertical="center" shrinkToFit="1"/>
    </xf>
    <xf numFmtId="183" fontId="20" fillId="0" borderId="29" xfId="0" applyNumberFormat="1" applyFont="1" applyFill="1" applyBorder="1" applyAlignment="1">
      <alignment horizontal="center" vertical="center" shrinkToFit="1"/>
    </xf>
    <xf numFmtId="183" fontId="20" fillId="0" borderId="29" xfId="0" applyNumberFormat="1" applyFont="1" applyFill="1" applyBorder="1" applyAlignment="1" applyProtection="1">
      <alignment vertical="center" shrinkToFit="1"/>
      <protection locked="0"/>
    </xf>
    <xf numFmtId="183" fontId="20" fillId="0" borderId="24" xfId="7" applyNumberFormat="1" applyFont="1" applyFill="1" applyBorder="1" applyAlignment="1">
      <alignment vertical="center" shrinkToFit="1"/>
    </xf>
    <xf numFmtId="183" fontId="20" fillId="0" borderId="29" xfId="7" applyNumberFormat="1" applyFont="1" applyFill="1" applyBorder="1" applyAlignment="1">
      <alignment vertical="center" shrinkToFit="1"/>
    </xf>
    <xf numFmtId="183" fontId="20" fillId="0" borderId="23" xfId="1" applyNumberFormat="1" applyFont="1" applyFill="1" applyBorder="1" applyAlignment="1">
      <alignment vertical="center" shrinkToFit="1"/>
    </xf>
    <xf numFmtId="183" fontId="20" fillId="0" borderId="45" xfId="1" applyNumberFormat="1" applyFont="1" applyFill="1" applyBorder="1" applyAlignment="1">
      <alignment vertical="center" shrinkToFit="1"/>
    </xf>
    <xf numFmtId="183" fontId="20" fillId="0" borderId="24" xfId="1" applyNumberFormat="1" applyFont="1" applyFill="1" applyBorder="1" applyAlignment="1">
      <alignment vertical="center" shrinkToFit="1"/>
    </xf>
    <xf numFmtId="183" fontId="20" fillId="0" borderId="61" xfId="1" applyNumberFormat="1" applyFont="1" applyFill="1" applyBorder="1" applyAlignment="1" applyProtection="1">
      <alignment horizontal="right" vertical="center" shrinkToFit="1"/>
      <protection locked="0"/>
    </xf>
    <xf numFmtId="183" fontId="20" fillId="0" borderId="44" xfId="1" applyNumberFormat="1" applyFont="1" applyFill="1" applyBorder="1" applyAlignment="1" applyProtection="1">
      <alignment horizontal="right" vertical="center" shrinkToFit="1"/>
      <protection locked="0"/>
    </xf>
    <xf numFmtId="183" fontId="20" fillId="0" borderId="29" xfId="1" applyNumberFormat="1" applyFont="1" applyFill="1" applyBorder="1" applyAlignment="1">
      <alignment horizontal="right" vertical="center" shrinkToFit="1"/>
    </xf>
    <xf numFmtId="183" fontId="23" fillId="0" borderId="29" xfId="0" applyNumberFormat="1" applyFont="1" applyFill="1" applyBorder="1">
      <alignment vertical="center"/>
    </xf>
    <xf numFmtId="184" fontId="20" fillId="0" borderId="29" xfId="1" applyNumberFormat="1" applyFont="1" applyFill="1" applyBorder="1" applyAlignment="1">
      <alignment horizontal="right" vertical="center" shrinkToFit="1"/>
    </xf>
    <xf numFmtId="184" fontId="20" fillId="0" borderId="23" xfId="1" applyNumberFormat="1" applyFont="1" applyFill="1" applyBorder="1" applyAlignment="1">
      <alignment horizontal="right" vertical="center" shrinkToFit="1"/>
    </xf>
    <xf numFmtId="184" fontId="20" fillId="0" borderId="29" xfId="1" applyNumberFormat="1" applyFont="1" applyFill="1" applyBorder="1" applyAlignment="1">
      <alignment vertical="center" shrinkToFit="1"/>
    </xf>
    <xf numFmtId="183" fontId="10" fillId="0" borderId="37" xfId="1" applyNumberFormat="1" applyFont="1" applyFill="1" applyBorder="1" applyAlignment="1">
      <alignment horizontal="right" vertical="center" shrinkToFit="1"/>
    </xf>
    <xf numFmtId="183" fontId="10" fillId="0" borderId="127" xfId="0" applyNumberFormat="1" applyFont="1" applyFill="1" applyBorder="1" applyAlignment="1" applyProtection="1">
      <alignment horizontal="center" vertical="center" shrinkToFit="1"/>
      <protection locked="0"/>
    </xf>
    <xf numFmtId="183" fontId="20" fillId="0" borderId="128" xfId="1" applyNumberFormat="1" applyFont="1" applyFill="1" applyBorder="1" applyAlignment="1" applyProtection="1">
      <alignment horizontal="right" vertical="center" shrinkToFit="1"/>
      <protection locked="0"/>
    </xf>
    <xf numFmtId="183" fontId="22" fillId="0" borderId="0" xfId="0" applyNumberFormat="1" applyFont="1" applyFill="1" applyBorder="1" applyAlignment="1">
      <alignment horizontal="right"/>
    </xf>
    <xf numFmtId="183" fontId="15" fillId="0" borderId="100" xfId="0" applyNumberFormat="1" applyFont="1" applyFill="1" applyBorder="1" applyAlignment="1">
      <alignment horizontal="center" vertical="center" shrinkToFit="1"/>
    </xf>
    <xf numFmtId="183" fontId="10" fillId="0" borderId="21" xfId="0" applyNumberFormat="1" applyFont="1" applyFill="1" applyBorder="1" applyAlignment="1" applyProtection="1">
      <alignment horizontal="center" vertical="center" shrinkToFit="1"/>
      <protection locked="0"/>
    </xf>
    <xf numFmtId="183" fontId="20" fillId="0" borderId="24" xfId="1" applyNumberFormat="1" applyFont="1" applyFill="1" applyBorder="1" applyAlignment="1" applyProtection="1">
      <alignment horizontal="right" vertical="center" shrinkToFit="1"/>
      <protection locked="0"/>
    </xf>
    <xf numFmtId="183" fontId="20" fillId="0" borderId="29" xfId="6" applyNumberFormat="1" applyFont="1" applyFill="1" applyBorder="1" applyAlignment="1">
      <alignment vertical="center" shrinkToFit="1"/>
    </xf>
    <xf numFmtId="184" fontId="20" fillId="0" borderId="25" xfId="1" applyNumberFormat="1" applyFont="1" applyFill="1" applyBorder="1" applyAlignment="1">
      <alignment horizontal="right" vertical="center" shrinkToFit="1"/>
    </xf>
    <xf numFmtId="183" fontId="20" fillId="0" borderId="25" xfId="1" applyNumberFormat="1" applyFont="1" applyFill="1" applyBorder="1" applyAlignment="1">
      <alignment horizontal="center" vertical="center" shrinkToFit="1"/>
    </xf>
    <xf numFmtId="183" fontId="20" fillId="0" borderId="29" xfId="1" applyNumberFormat="1" applyFont="1" applyFill="1" applyBorder="1" applyAlignment="1">
      <alignment horizontal="left" vertical="center" wrapText="1"/>
    </xf>
    <xf numFmtId="183" fontId="20" fillId="0" borderId="29" xfId="7" applyNumberFormat="1" applyFont="1" applyFill="1" applyBorder="1" applyAlignment="1">
      <alignment horizontal="left" vertical="center" shrinkToFit="1"/>
    </xf>
    <xf numFmtId="183" fontId="24" fillId="0" borderId="0" xfId="0" applyNumberFormat="1" applyFont="1">
      <alignment vertical="center"/>
    </xf>
    <xf numFmtId="183" fontId="20" fillId="0" borderId="100" xfId="0" applyNumberFormat="1" applyFont="1" applyFill="1" applyBorder="1" applyAlignment="1">
      <alignment horizontal="center" vertical="center" shrinkToFit="1"/>
    </xf>
    <xf numFmtId="183" fontId="20" fillId="0" borderId="100" xfId="6" applyNumberFormat="1" applyFont="1" applyFill="1" applyBorder="1" applyAlignment="1">
      <alignment vertical="center" shrinkToFit="1"/>
    </xf>
    <xf numFmtId="183" fontId="20" fillId="0" borderId="100" xfId="0" applyNumberFormat="1" applyFont="1" applyFill="1" applyBorder="1" applyAlignment="1" applyProtection="1">
      <alignment vertical="center" shrinkToFit="1"/>
      <protection locked="0"/>
    </xf>
    <xf numFmtId="183" fontId="20" fillId="0" borderId="103" xfId="7" applyNumberFormat="1" applyFont="1" applyFill="1" applyBorder="1" applyAlignment="1">
      <alignment vertical="center" shrinkToFit="1"/>
    </xf>
    <xf numFmtId="183" fontId="20" fillId="0" borderId="100" xfId="7" applyNumberFormat="1" applyFont="1" applyFill="1" applyBorder="1" applyAlignment="1">
      <alignment vertical="center" shrinkToFit="1"/>
    </xf>
    <xf numFmtId="183" fontId="20" fillId="0" borderId="104" xfId="1" applyNumberFormat="1" applyFont="1" applyFill="1" applyBorder="1" applyAlignment="1">
      <alignment vertical="center" shrinkToFit="1"/>
    </xf>
    <xf numFmtId="183" fontId="20" fillId="0" borderId="102" xfId="1" applyNumberFormat="1" applyFont="1" applyFill="1" applyBorder="1" applyAlignment="1">
      <alignment vertical="center" shrinkToFit="1"/>
    </xf>
    <xf numFmtId="183" fontId="20" fillId="0" borderId="103" xfId="1" applyNumberFormat="1" applyFont="1" applyFill="1" applyBorder="1" applyAlignment="1">
      <alignment vertical="center" shrinkToFit="1"/>
    </xf>
    <xf numFmtId="183" fontId="20" fillId="0" borderId="103" xfId="1" applyNumberFormat="1" applyFont="1" applyFill="1" applyBorder="1" applyAlignment="1" applyProtection="1">
      <alignment horizontal="right" vertical="center" shrinkToFit="1"/>
      <protection locked="0"/>
    </xf>
    <xf numFmtId="183" fontId="20" fillId="0" borderId="105" xfId="1" applyNumberFormat="1" applyFont="1" applyFill="1" applyBorder="1" applyAlignment="1" applyProtection="1">
      <alignment horizontal="right" vertical="center" shrinkToFit="1"/>
      <protection locked="0"/>
    </xf>
    <xf numFmtId="183" fontId="20" fillId="0" borderId="109" xfId="1" applyNumberFormat="1" applyFont="1" applyFill="1" applyBorder="1" applyAlignment="1" applyProtection="1">
      <alignment horizontal="right" vertical="center" shrinkToFit="1"/>
      <protection locked="0"/>
    </xf>
    <xf numFmtId="183" fontId="20" fillId="0" borderId="130" xfId="1" applyNumberFormat="1" applyFont="1" applyFill="1" applyBorder="1" applyAlignment="1" applyProtection="1">
      <alignment horizontal="right" vertical="center" shrinkToFit="1"/>
      <protection locked="0"/>
    </xf>
    <xf numFmtId="184" fontId="20" fillId="0" borderId="106" xfId="1" applyNumberFormat="1" applyFont="1" applyFill="1" applyBorder="1" applyAlignment="1">
      <alignment horizontal="right" vertical="center" shrinkToFit="1"/>
    </xf>
    <xf numFmtId="183" fontId="20" fillId="0" borderId="106" xfId="1" applyNumberFormat="1" applyFont="1" applyFill="1" applyBorder="1" applyAlignment="1">
      <alignment horizontal="center" vertical="center" shrinkToFit="1"/>
    </xf>
    <xf numFmtId="183" fontId="20" fillId="0" borderId="100" xfId="1" applyNumberFormat="1" applyFont="1" applyFill="1" applyBorder="1" applyAlignment="1">
      <alignment horizontal="left" vertical="center" wrapText="1"/>
    </xf>
    <xf numFmtId="183" fontId="20" fillId="0" borderId="100" xfId="1" applyNumberFormat="1" applyFont="1" applyFill="1" applyBorder="1" applyAlignment="1">
      <alignment horizontal="right" vertical="center" shrinkToFit="1"/>
    </xf>
    <xf numFmtId="184" fontId="20" fillId="0" borderId="100" xfId="1" applyNumberFormat="1" applyFont="1" applyFill="1" applyBorder="1" applyAlignment="1">
      <alignment horizontal="right" vertical="center" shrinkToFit="1"/>
    </xf>
    <xf numFmtId="184" fontId="20" fillId="0" borderId="104" xfId="1" applyNumberFormat="1" applyFont="1" applyFill="1" applyBorder="1" applyAlignment="1">
      <alignment horizontal="right" vertical="center" shrinkToFit="1"/>
    </xf>
    <xf numFmtId="184" fontId="20" fillId="0" borderId="100" xfId="1" applyNumberFormat="1" applyFont="1" applyFill="1" applyBorder="1" applyAlignment="1">
      <alignment vertical="center" shrinkToFit="1"/>
    </xf>
    <xf numFmtId="183" fontId="20" fillId="0" borderId="100" xfId="7" applyNumberFormat="1" applyFont="1" applyFill="1" applyBorder="1" applyAlignment="1">
      <alignment horizontal="left" vertical="center" shrinkToFit="1"/>
    </xf>
    <xf numFmtId="183" fontId="23" fillId="0" borderId="100" xfId="0" applyNumberFormat="1" applyFont="1" applyFill="1" applyBorder="1">
      <alignment vertical="center"/>
    </xf>
    <xf numFmtId="183" fontId="10" fillId="0" borderId="141" xfId="0" applyNumberFormat="1" applyFont="1" applyFill="1" applyBorder="1" applyAlignment="1" applyProtection="1">
      <alignment horizontal="center" vertical="center" shrinkToFit="1"/>
      <protection locked="0"/>
    </xf>
    <xf numFmtId="183" fontId="20" fillId="0" borderId="142" xfId="1" applyNumberFormat="1" applyFont="1" applyFill="1" applyBorder="1" applyAlignment="1">
      <alignment horizontal="right" vertical="center" shrinkToFit="1"/>
    </xf>
    <xf numFmtId="183" fontId="20" fillId="0" borderId="143" xfId="1" applyNumberFormat="1" applyFont="1" applyFill="1" applyBorder="1" applyAlignment="1">
      <alignment horizontal="right" vertical="center" shrinkToFit="1"/>
    </xf>
    <xf numFmtId="183" fontId="25" fillId="0" borderId="132" xfId="0" applyNumberFormat="1" applyFont="1" applyFill="1" applyBorder="1" applyAlignment="1">
      <alignment horizontal="center" vertical="center" shrinkToFit="1"/>
    </xf>
    <xf numFmtId="183" fontId="25" fillId="0" borderId="132" xfId="6" applyNumberFormat="1" applyFont="1" applyFill="1" applyBorder="1" applyAlignment="1">
      <alignment vertical="center" shrinkToFit="1"/>
    </xf>
    <xf numFmtId="183" fontId="25" fillId="0" borderId="132" xfId="0" applyNumberFormat="1" applyFont="1" applyFill="1" applyBorder="1" applyAlignment="1" applyProtection="1">
      <alignment vertical="center" shrinkToFit="1"/>
      <protection locked="0"/>
    </xf>
    <xf numFmtId="183" fontId="25" fillId="0" borderId="133" xfId="7" applyNumberFormat="1" applyFont="1" applyFill="1" applyBorder="1" applyAlignment="1">
      <alignment vertical="center" shrinkToFit="1"/>
    </xf>
    <xf numFmtId="183" fontId="25" fillId="0" borderId="132" xfId="7" applyNumberFormat="1" applyFont="1" applyFill="1" applyBorder="1" applyAlignment="1">
      <alignment vertical="center" shrinkToFit="1"/>
    </xf>
    <xf numFmtId="183" fontId="25" fillId="0" borderId="134" xfId="1" applyNumberFormat="1" applyFont="1" applyFill="1" applyBorder="1" applyAlignment="1">
      <alignment vertical="center" shrinkToFit="1"/>
    </xf>
    <xf numFmtId="183" fontId="25" fillId="0" borderId="135" xfId="1" applyNumberFormat="1" applyFont="1" applyFill="1" applyBorder="1" applyAlignment="1">
      <alignment vertical="center" shrinkToFit="1"/>
    </xf>
    <xf numFmtId="183" fontId="25" fillId="0" borderId="133" xfId="1" applyNumberFormat="1" applyFont="1" applyFill="1" applyBorder="1" applyAlignment="1">
      <alignment vertical="center" shrinkToFit="1"/>
    </xf>
    <xf numFmtId="183" fontId="25" fillId="0" borderId="144" xfId="1" applyNumberFormat="1" applyFont="1" applyFill="1" applyBorder="1" applyAlignment="1">
      <alignment horizontal="right" vertical="center" shrinkToFit="1"/>
    </xf>
    <xf numFmtId="183" fontId="25" fillId="0" borderId="133" xfId="1" applyNumberFormat="1" applyFont="1" applyFill="1" applyBorder="1" applyAlignment="1" applyProtection="1">
      <alignment horizontal="right" vertical="center" shrinkToFit="1"/>
      <protection locked="0"/>
    </xf>
    <xf numFmtId="183" fontId="25" fillId="0" borderId="136" xfId="1" applyNumberFormat="1" applyFont="1" applyFill="1" applyBorder="1" applyAlignment="1" applyProtection="1">
      <alignment horizontal="right" vertical="center" shrinkToFit="1"/>
      <protection locked="0"/>
    </xf>
    <xf numFmtId="183" fontId="25" fillId="0" borderId="137" xfId="1" applyNumberFormat="1" applyFont="1" applyFill="1" applyBorder="1" applyAlignment="1" applyProtection="1">
      <alignment horizontal="right" vertical="center" shrinkToFit="1"/>
      <protection locked="0"/>
    </xf>
    <xf numFmtId="183" fontId="25" fillId="0" borderId="131" xfId="1" applyNumberFormat="1" applyFont="1" applyFill="1" applyBorder="1" applyAlignment="1" applyProtection="1">
      <alignment horizontal="right" vertical="center" shrinkToFit="1"/>
      <protection locked="0"/>
    </xf>
    <xf numFmtId="184" fontId="25" fillId="0" borderId="138" xfId="1" applyNumberFormat="1" applyFont="1" applyFill="1" applyBorder="1" applyAlignment="1">
      <alignment horizontal="right" vertical="center" shrinkToFit="1"/>
    </xf>
    <xf numFmtId="183" fontId="25" fillId="0" borderId="138" xfId="1" applyNumberFormat="1" applyFont="1" applyFill="1" applyBorder="1" applyAlignment="1">
      <alignment horizontal="center" vertical="center" shrinkToFit="1"/>
    </xf>
    <xf numFmtId="183" fontId="25" fillId="0" borderId="132" xfId="1" applyNumberFormat="1" applyFont="1" applyFill="1" applyBorder="1" applyAlignment="1">
      <alignment horizontal="left" vertical="center" wrapText="1"/>
    </xf>
    <xf numFmtId="183" fontId="25" fillId="0" borderId="132" xfId="1" applyNumberFormat="1" applyFont="1" applyFill="1" applyBorder="1" applyAlignment="1">
      <alignment horizontal="right" vertical="center" shrinkToFit="1"/>
    </xf>
    <xf numFmtId="184" fontId="25" fillId="0" borderId="132" xfId="1" applyNumberFormat="1" applyFont="1" applyFill="1" applyBorder="1" applyAlignment="1">
      <alignment horizontal="right" vertical="center" shrinkToFit="1"/>
    </xf>
    <xf numFmtId="184" fontId="25" fillId="0" borderId="134" xfId="1" applyNumberFormat="1" applyFont="1" applyFill="1" applyBorder="1" applyAlignment="1">
      <alignment horizontal="right" vertical="center" shrinkToFit="1"/>
    </xf>
    <xf numFmtId="184" fontId="25" fillId="0" borderId="134" xfId="1" applyNumberFormat="1" applyFont="1" applyFill="1" applyBorder="1" applyAlignment="1">
      <alignment vertical="center" shrinkToFit="1"/>
    </xf>
    <xf numFmtId="183" fontId="25" fillId="0" borderId="132" xfId="7" applyNumberFormat="1" applyFont="1" applyFill="1" applyBorder="1" applyAlignment="1">
      <alignment horizontal="left" vertical="center" shrinkToFit="1"/>
    </xf>
    <xf numFmtId="183" fontId="14" fillId="0" borderId="132" xfId="0" applyNumberFormat="1" applyFont="1" applyFill="1" applyBorder="1">
      <alignment vertical="center"/>
    </xf>
    <xf numFmtId="183" fontId="25" fillId="0" borderId="29" xfId="0" applyNumberFormat="1" applyFont="1" applyFill="1" applyBorder="1" applyAlignment="1">
      <alignment horizontal="center" vertical="center" shrinkToFit="1"/>
    </xf>
    <xf numFmtId="183" fontId="25" fillId="0" borderId="29" xfId="0" applyNumberFormat="1" applyFont="1" applyFill="1" applyBorder="1" applyAlignment="1">
      <alignment vertical="center" shrinkToFit="1"/>
    </xf>
    <xf numFmtId="183" fontId="25" fillId="0" borderId="29" xfId="6" applyNumberFormat="1" applyFont="1" applyFill="1" applyBorder="1" applyAlignment="1">
      <alignment vertical="center" shrinkToFit="1"/>
    </xf>
    <xf numFmtId="183" fontId="25" fillId="0" borderId="29" xfId="0" applyNumberFormat="1" applyFont="1" applyFill="1" applyBorder="1" applyAlignment="1" applyProtection="1">
      <alignment vertical="center" shrinkToFit="1"/>
      <protection locked="0"/>
    </xf>
    <xf numFmtId="183" fontId="25" fillId="0" borderId="24" xfId="7" applyNumberFormat="1" applyFont="1" applyFill="1" applyBorder="1" applyAlignment="1">
      <alignment vertical="center" shrinkToFit="1"/>
    </xf>
    <xf numFmtId="183" fontId="25" fillId="0" borderId="29" xfId="1" applyNumberFormat="1" applyFont="1" applyFill="1" applyBorder="1" applyAlignment="1">
      <alignment vertical="center" shrinkToFit="1"/>
    </xf>
    <xf numFmtId="183" fontId="25" fillId="0" borderId="23" xfId="1" applyNumberFormat="1" applyFont="1" applyFill="1" applyBorder="1" applyAlignment="1">
      <alignment vertical="center" shrinkToFit="1"/>
    </xf>
    <xf numFmtId="183" fontId="25" fillId="0" borderId="45" xfId="1" applyNumberFormat="1" applyFont="1" applyFill="1" applyBorder="1" applyAlignment="1">
      <alignment vertical="center" shrinkToFit="1"/>
    </xf>
    <xf numFmtId="183" fontId="25" fillId="0" borderId="24" xfId="1" applyNumberFormat="1" applyFont="1" applyFill="1" applyBorder="1" applyAlignment="1">
      <alignment vertical="center" shrinkToFit="1"/>
    </xf>
    <xf numFmtId="183" fontId="25" fillId="0" borderId="142" xfId="1" applyNumberFormat="1" applyFont="1" applyFill="1" applyBorder="1" applyAlignment="1">
      <alignment horizontal="right" vertical="center" shrinkToFit="1"/>
    </xf>
    <xf numFmtId="183" fontId="25" fillId="0" borderId="24" xfId="1" applyNumberFormat="1" applyFont="1" applyFill="1" applyBorder="1" applyAlignment="1" applyProtection="1">
      <alignment horizontal="right" vertical="center" shrinkToFit="1"/>
      <protection locked="0"/>
    </xf>
    <xf numFmtId="183" fontId="25" fillId="0" borderId="44" xfId="1" applyNumberFormat="1" applyFont="1" applyFill="1" applyBorder="1" applyAlignment="1" applyProtection="1">
      <alignment horizontal="right" vertical="center" shrinkToFit="1"/>
      <protection locked="0"/>
    </xf>
    <xf numFmtId="183" fontId="25" fillId="0" borderId="61" xfId="1" applyNumberFormat="1" applyFont="1" applyFill="1" applyBorder="1" applyAlignment="1" applyProtection="1">
      <alignment horizontal="right" vertical="center" shrinkToFit="1"/>
      <protection locked="0"/>
    </xf>
    <xf numFmtId="183" fontId="25" fillId="0" borderId="128" xfId="1" applyNumberFormat="1" applyFont="1" applyFill="1" applyBorder="1" applyAlignment="1" applyProtection="1">
      <alignment horizontal="right" vertical="center" shrinkToFit="1"/>
      <protection locked="0"/>
    </xf>
    <xf numFmtId="184" fontId="25" fillId="0" borderId="25" xfId="1" applyNumberFormat="1" applyFont="1" applyFill="1" applyBorder="1" applyAlignment="1">
      <alignment horizontal="right" vertical="center" shrinkToFit="1"/>
    </xf>
    <xf numFmtId="183" fontId="25" fillId="0" borderId="25" xfId="1" applyNumberFormat="1" applyFont="1" applyFill="1" applyBorder="1" applyAlignment="1">
      <alignment horizontal="center" vertical="center" shrinkToFit="1"/>
    </xf>
    <xf numFmtId="183" fontId="25" fillId="0" borderId="29" xfId="1" applyNumberFormat="1" applyFont="1" applyFill="1" applyBorder="1" applyAlignment="1">
      <alignment horizontal="left" vertical="center" wrapText="1"/>
    </xf>
    <xf numFmtId="183" fontId="25" fillId="0" borderId="29" xfId="1" applyNumberFormat="1" applyFont="1" applyFill="1" applyBorder="1" applyAlignment="1">
      <alignment horizontal="right" vertical="center" shrinkToFit="1"/>
    </xf>
    <xf numFmtId="184" fontId="25" fillId="0" borderId="29" xfId="1" applyNumberFormat="1" applyFont="1" applyFill="1" applyBorder="1" applyAlignment="1">
      <alignment horizontal="right" vertical="center" shrinkToFit="1"/>
    </xf>
    <xf numFmtId="184" fontId="25" fillId="0" borderId="23" xfId="1" applyNumberFormat="1" applyFont="1" applyFill="1" applyBorder="1" applyAlignment="1">
      <alignment horizontal="right" vertical="center" shrinkToFit="1"/>
    </xf>
    <xf numFmtId="184" fontId="25" fillId="0" borderId="29" xfId="1" applyNumberFormat="1" applyFont="1" applyFill="1" applyBorder="1" applyAlignment="1">
      <alignment vertical="center" shrinkToFit="1"/>
    </xf>
    <xf numFmtId="183" fontId="25" fillId="0" borderId="29" xfId="7" applyNumberFormat="1" applyFont="1" applyFill="1" applyBorder="1" applyAlignment="1">
      <alignment horizontal="left" vertical="center" shrinkToFit="1"/>
    </xf>
    <xf numFmtId="183" fontId="14" fillId="0" borderId="29" xfId="0" applyNumberFormat="1" applyFont="1" applyFill="1" applyBorder="1" applyAlignment="1">
      <alignment vertical="center" wrapText="1"/>
    </xf>
    <xf numFmtId="183" fontId="14" fillId="0" borderId="29" xfId="0" applyNumberFormat="1" applyFont="1" applyFill="1" applyBorder="1">
      <alignment vertical="center"/>
    </xf>
    <xf numFmtId="183" fontId="25" fillId="0" borderId="11" xfId="0" applyNumberFormat="1" applyFont="1" applyFill="1" applyBorder="1" applyAlignment="1">
      <alignment horizontal="center" vertical="center" shrinkToFit="1"/>
    </xf>
    <xf numFmtId="183" fontId="25" fillId="0" borderId="11" xfId="6" applyNumberFormat="1" applyFont="1" applyFill="1" applyBorder="1" applyAlignment="1">
      <alignment horizontal="center" vertical="center" shrinkToFit="1"/>
    </xf>
    <xf numFmtId="183" fontId="14" fillId="0" borderId="11" xfId="0" applyNumberFormat="1" applyFont="1" applyFill="1" applyBorder="1" applyAlignment="1">
      <alignment horizontal="center" vertical="center" shrinkToFit="1"/>
    </xf>
    <xf numFmtId="183" fontId="25" fillId="0" borderId="11" xfId="0" applyNumberFormat="1" applyFont="1" applyFill="1" applyBorder="1" applyAlignment="1" applyProtection="1">
      <alignment horizontal="left" vertical="center" shrinkToFit="1"/>
      <protection locked="0"/>
    </xf>
    <xf numFmtId="183" fontId="25" fillId="0" borderId="21" xfId="7" applyNumberFormat="1" applyFont="1" applyFill="1" applyBorder="1" applyAlignment="1">
      <alignment horizontal="left" vertical="center" shrinkToFit="1"/>
    </xf>
    <xf numFmtId="183" fontId="25" fillId="0" borderId="11" xfId="1" applyNumberFormat="1" applyFont="1" applyFill="1" applyBorder="1" applyAlignment="1">
      <alignment horizontal="center" vertical="center" shrinkToFit="1"/>
    </xf>
    <xf numFmtId="183" fontId="25" fillId="0" borderId="36" xfId="1" applyNumberFormat="1" applyFont="1" applyFill="1" applyBorder="1" applyAlignment="1">
      <alignment vertical="center" shrinkToFit="1"/>
    </xf>
    <xf numFmtId="183" fontId="25" fillId="0" borderId="48" xfId="1" applyNumberFormat="1" applyFont="1" applyFill="1" applyBorder="1" applyAlignment="1">
      <alignment vertical="center" shrinkToFit="1"/>
    </xf>
    <xf numFmtId="183" fontId="25" fillId="0" borderId="21" xfId="1" applyNumberFormat="1" applyFont="1" applyFill="1" applyBorder="1" applyAlignment="1">
      <alignment vertical="center" shrinkToFit="1"/>
    </xf>
    <xf numFmtId="183" fontId="26" fillId="0" borderId="122" xfId="1" applyNumberFormat="1" applyFont="1" applyFill="1" applyBorder="1" applyAlignment="1">
      <alignment vertical="center" shrinkToFit="1"/>
    </xf>
    <xf numFmtId="183" fontId="26" fillId="0" borderId="108" xfId="1" applyNumberFormat="1" applyFont="1" applyFill="1" applyBorder="1" applyAlignment="1">
      <alignment vertical="center" shrinkToFit="1"/>
    </xf>
    <xf numFmtId="183" fontId="26" fillId="0" borderId="47" xfId="1" applyNumberFormat="1" applyFont="1" applyFill="1" applyBorder="1" applyAlignment="1">
      <alignment vertical="center" shrinkToFit="1"/>
    </xf>
    <xf numFmtId="183" fontId="26" fillId="0" borderId="123" xfId="1" applyNumberFormat="1" applyFont="1" applyFill="1" applyBorder="1" applyAlignment="1">
      <alignment vertical="center" shrinkToFit="1"/>
    </xf>
    <xf numFmtId="184" fontId="25" fillId="0" borderId="37" xfId="1" applyNumberFormat="1" applyFont="1" applyFill="1" applyBorder="1" applyAlignment="1">
      <alignment vertical="center" shrinkToFit="1"/>
    </xf>
    <xf numFmtId="184" fontId="25" fillId="0" borderId="117" xfId="1" applyNumberFormat="1" applyFont="1" applyFill="1" applyBorder="1" applyAlignment="1">
      <alignment vertical="center" shrinkToFit="1"/>
    </xf>
    <xf numFmtId="183" fontId="25" fillId="0" borderId="46" xfId="1" applyNumberFormat="1" applyFont="1" applyFill="1" applyBorder="1" applyAlignment="1">
      <alignment vertical="center" shrinkToFit="1"/>
    </xf>
    <xf numFmtId="184" fontId="25" fillId="0" borderId="36" xfId="1" applyNumberFormat="1" applyFont="1" applyFill="1" applyBorder="1" applyAlignment="1">
      <alignment vertical="center" shrinkToFit="1"/>
    </xf>
    <xf numFmtId="183" fontId="25" fillId="0" borderId="11" xfId="1" applyNumberFormat="1" applyFont="1" applyFill="1" applyBorder="1" applyAlignment="1">
      <alignment vertical="center" wrapText="1"/>
    </xf>
    <xf numFmtId="183" fontId="25" fillId="0" borderId="11" xfId="1" applyNumberFormat="1" applyFont="1" applyFill="1" applyBorder="1" applyAlignment="1">
      <alignment vertical="center" shrinkToFit="1"/>
    </xf>
    <xf numFmtId="184" fontId="25" fillId="0" borderId="11" xfId="1" applyNumberFormat="1" applyFont="1" applyFill="1" applyBorder="1" applyAlignment="1">
      <alignment vertical="center" shrinkToFit="1"/>
    </xf>
    <xf numFmtId="183" fontId="25" fillId="0" borderId="11" xfId="7" applyNumberFormat="1" applyFont="1" applyFill="1" applyBorder="1" applyAlignment="1">
      <alignment horizontal="left" vertical="top" shrinkToFit="1"/>
    </xf>
    <xf numFmtId="183" fontId="14" fillId="0" borderId="11" xfId="0" applyNumberFormat="1" applyFont="1" applyFill="1" applyBorder="1">
      <alignment vertical="center"/>
    </xf>
    <xf numFmtId="183" fontId="25" fillId="0" borderId="129" xfId="1" applyNumberFormat="1" applyFont="1" applyFill="1" applyBorder="1" applyAlignment="1">
      <alignment vertical="center" shrinkToFit="1"/>
    </xf>
    <xf numFmtId="183" fontId="25" fillId="0" borderId="108" xfId="1" applyNumberFormat="1" applyFont="1" applyFill="1" applyBorder="1" applyAlignment="1" applyProtection="1">
      <alignment vertical="center" shrinkToFit="1"/>
      <protection locked="0"/>
    </xf>
    <xf numFmtId="183" fontId="25" fillId="0" borderId="47" xfId="1" applyNumberFormat="1" applyFont="1" applyFill="1" applyBorder="1" applyAlignment="1" applyProtection="1">
      <alignment vertical="center" shrinkToFit="1"/>
      <protection locked="0"/>
    </xf>
    <xf numFmtId="183" fontId="25" fillId="0" borderId="127" xfId="1" applyNumberFormat="1" applyFont="1" applyFill="1" applyBorder="1" applyAlignment="1" applyProtection="1">
      <alignment vertical="center" shrinkToFit="1"/>
      <protection locked="0"/>
    </xf>
    <xf numFmtId="184" fontId="25" fillId="0" borderId="25" xfId="1" applyNumberFormat="1" applyFont="1" applyFill="1" applyBorder="1" applyAlignment="1">
      <alignment vertical="center" shrinkToFit="1"/>
    </xf>
    <xf numFmtId="183" fontId="25" fillId="0" borderId="37" xfId="1" applyNumberFormat="1" applyFont="1" applyFill="1" applyBorder="1" applyAlignment="1">
      <alignment vertical="center" wrapText="1"/>
    </xf>
    <xf numFmtId="185" fontId="25" fillId="0" borderId="46" xfId="1" applyNumberFormat="1" applyFont="1" applyFill="1" applyBorder="1" applyAlignment="1">
      <alignment vertical="center" shrinkToFit="1"/>
    </xf>
    <xf numFmtId="185" fontId="25" fillId="0" borderId="29" xfId="1" applyNumberFormat="1" applyFont="1" applyFill="1" applyBorder="1" applyAlignment="1">
      <alignment vertical="center" shrinkToFit="1"/>
    </xf>
    <xf numFmtId="0" fontId="10" fillId="9" borderId="22" xfId="0" applyFont="1" applyFill="1" applyBorder="1" applyAlignment="1">
      <alignment horizontal="center" vertical="center" wrapText="1"/>
    </xf>
    <xf numFmtId="0" fontId="10" fillId="9" borderId="32"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10" fillId="9" borderId="22" xfId="0" applyFont="1" applyFill="1" applyBorder="1" applyAlignment="1">
      <alignment horizontal="center" vertical="center" textRotation="255" wrapText="1"/>
    </xf>
    <xf numFmtId="0" fontId="10" fillId="9" borderId="32" xfId="0" applyFont="1" applyFill="1" applyBorder="1" applyAlignment="1">
      <alignment horizontal="center" vertical="center" textRotation="255" wrapText="1"/>
    </xf>
    <xf numFmtId="0" fontId="10" fillId="9" borderId="11" xfId="0" applyFont="1" applyFill="1" applyBorder="1" applyAlignment="1">
      <alignment horizontal="center" vertical="center" textRotation="255" wrapText="1"/>
    </xf>
    <xf numFmtId="0" fontId="10" fillId="9" borderId="27" xfId="0" applyFont="1" applyFill="1" applyBorder="1" applyAlignment="1">
      <alignment horizontal="center" vertical="center" wrapText="1"/>
    </xf>
    <xf numFmtId="0" fontId="10" fillId="9" borderId="39" xfId="0" applyFont="1" applyFill="1" applyBorder="1" applyAlignment="1">
      <alignment horizontal="center" vertical="center" wrapText="1"/>
    </xf>
    <xf numFmtId="0" fontId="10" fillId="9" borderId="36" xfId="0" applyFont="1" applyFill="1" applyBorder="1" applyAlignment="1">
      <alignment horizontal="center" vertical="center" wrapText="1"/>
    </xf>
    <xf numFmtId="0" fontId="10" fillId="9" borderId="28" xfId="0" applyFont="1" applyFill="1" applyBorder="1" applyAlignment="1">
      <alignment horizontal="center" vertical="center" wrapText="1"/>
    </xf>
    <xf numFmtId="0" fontId="10" fillId="9" borderId="26"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37" xfId="0" applyFont="1" applyFill="1" applyBorder="1" applyAlignment="1">
      <alignment horizontal="center" vertical="center" wrapText="1"/>
    </xf>
    <xf numFmtId="0" fontId="10" fillId="9" borderId="120" xfId="0" applyFont="1" applyFill="1" applyBorder="1" applyAlignment="1">
      <alignment horizontal="center" vertical="center" wrapText="1" shrinkToFit="1"/>
    </xf>
    <xf numFmtId="0" fontId="10" fillId="9" borderId="41" xfId="0" applyFont="1" applyFill="1" applyBorder="1" applyAlignment="1">
      <alignment horizontal="center" vertical="center" wrapText="1" shrinkToFit="1"/>
    </xf>
    <xf numFmtId="0" fontId="10" fillId="9" borderId="47" xfId="0" applyFont="1" applyFill="1" applyBorder="1" applyAlignment="1">
      <alignment horizontal="center" vertical="center" wrapText="1" shrinkToFit="1"/>
    </xf>
    <xf numFmtId="0" fontId="10" fillId="16" borderId="27" xfId="0" applyFont="1" applyFill="1" applyBorder="1" applyAlignment="1">
      <alignment horizontal="center" vertical="center" wrapText="1"/>
    </xf>
    <xf numFmtId="0" fontId="10" fillId="16" borderId="28" xfId="0" applyFont="1" applyFill="1" applyBorder="1" applyAlignment="1">
      <alignment horizontal="center" vertical="center" wrapText="1"/>
    </xf>
    <xf numFmtId="0" fontId="10" fillId="16" borderId="36" xfId="0" applyFont="1" applyFill="1" applyBorder="1" applyAlignment="1">
      <alignment horizontal="center" vertical="center" wrapText="1"/>
    </xf>
    <xf numFmtId="0" fontId="10" fillId="16" borderId="21" xfId="0" applyFont="1" applyFill="1" applyBorder="1" applyAlignment="1">
      <alignment horizontal="center" vertical="center" wrapText="1"/>
    </xf>
    <xf numFmtId="0" fontId="10" fillId="16" borderId="27" xfId="0" applyFont="1" applyFill="1" applyBorder="1" applyAlignment="1">
      <alignment horizontal="center" vertical="center" shrinkToFit="1"/>
    </xf>
    <xf numFmtId="0" fontId="10" fillId="16" borderId="28" xfId="0" applyFont="1" applyFill="1" applyBorder="1" applyAlignment="1">
      <alignment horizontal="center" vertical="center" shrinkToFit="1"/>
    </xf>
    <xf numFmtId="0" fontId="10" fillId="16" borderId="26" xfId="0" applyFont="1" applyFill="1" applyBorder="1" applyAlignment="1">
      <alignment horizontal="center" vertical="center" shrinkToFit="1"/>
    </xf>
    <xf numFmtId="0" fontId="10" fillId="16" borderId="36" xfId="0" applyFont="1" applyFill="1" applyBorder="1" applyAlignment="1">
      <alignment horizontal="center" vertical="center" shrinkToFit="1"/>
    </xf>
    <xf numFmtId="0" fontId="10" fillId="16" borderId="21" xfId="0" applyFont="1" applyFill="1" applyBorder="1" applyAlignment="1">
      <alignment horizontal="center" vertical="center" shrinkToFit="1"/>
    </xf>
    <xf numFmtId="0" fontId="10" fillId="16" borderId="37" xfId="0" applyFont="1" applyFill="1" applyBorder="1" applyAlignment="1">
      <alignment horizontal="center" vertical="center" shrinkToFit="1"/>
    </xf>
    <xf numFmtId="0" fontId="10" fillId="9" borderId="0" xfId="0" applyFont="1" applyFill="1" applyBorder="1" applyAlignment="1">
      <alignment horizontal="center" vertical="center" wrapText="1"/>
    </xf>
    <xf numFmtId="0" fontId="10" fillId="9" borderId="35" xfId="0" applyFont="1" applyFill="1" applyBorder="1" applyAlignment="1">
      <alignment horizontal="center" vertical="center" wrapText="1"/>
    </xf>
    <xf numFmtId="0" fontId="10" fillId="9" borderId="27" xfId="0" applyFont="1" applyFill="1" applyBorder="1" applyAlignment="1">
      <alignment horizontal="center" vertical="center" wrapText="1" shrinkToFit="1"/>
    </xf>
    <xf numFmtId="0" fontId="10" fillId="9" borderId="39" xfId="0" applyFont="1" applyFill="1" applyBorder="1" applyAlignment="1">
      <alignment horizontal="center" vertical="center" wrapText="1" shrinkToFit="1"/>
    </xf>
    <xf numFmtId="0" fontId="10" fillId="9" borderId="36" xfId="0" applyFont="1" applyFill="1" applyBorder="1" applyAlignment="1">
      <alignment horizontal="center" vertical="center" wrapText="1" shrinkToFit="1"/>
    </xf>
    <xf numFmtId="0" fontId="10" fillId="9" borderId="33" xfId="0" applyFont="1" applyFill="1" applyBorder="1" applyAlignment="1">
      <alignment horizontal="center" vertical="center" wrapText="1" shrinkToFit="1"/>
    </xf>
    <xf numFmtId="0" fontId="10" fillId="9" borderId="34" xfId="0" applyFont="1" applyFill="1" applyBorder="1" applyAlignment="1">
      <alignment horizontal="center" vertical="center" wrapText="1" shrinkToFit="1"/>
    </xf>
    <xf numFmtId="0" fontId="10" fillId="9" borderId="42" xfId="0" applyFont="1" applyFill="1" applyBorder="1" applyAlignment="1">
      <alignment horizontal="center" vertical="center" wrapText="1" shrinkToFit="1"/>
    </xf>
    <xf numFmtId="0" fontId="10" fillId="9" borderId="48" xfId="0" applyFont="1" applyFill="1" applyBorder="1" applyAlignment="1">
      <alignment horizontal="center" vertical="center" wrapText="1" shrinkToFit="1"/>
    </xf>
    <xf numFmtId="0" fontId="10" fillId="16" borderId="39" xfId="0" applyFont="1" applyFill="1" applyBorder="1" applyAlignment="1">
      <alignment horizontal="center" vertical="center" wrapText="1"/>
    </xf>
    <xf numFmtId="0" fontId="10" fillId="16" borderId="0" xfId="0" applyFont="1" applyFill="1" applyBorder="1" applyAlignment="1">
      <alignment horizontal="center" vertical="center" wrapText="1"/>
    </xf>
    <xf numFmtId="0" fontId="10" fillId="16" borderId="22" xfId="0" applyFont="1" applyFill="1" applyBorder="1" applyAlignment="1">
      <alignment horizontal="center" vertical="center" wrapText="1"/>
    </xf>
    <xf numFmtId="0" fontId="10" fillId="16" borderId="32" xfId="0" applyFont="1" applyFill="1" applyBorder="1" applyAlignment="1">
      <alignment horizontal="center" vertical="center" wrapText="1"/>
    </xf>
    <xf numFmtId="0" fontId="10" fillId="16" borderId="11" xfId="0" applyFont="1" applyFill="1" applyBorder="1" applyAlignment="1">
      <alignment horizontal="center" vertical="center" wrapText="1"/>
    </xf>
    <xf numFmtId="0" fontId="8" fillId="16" borderId="22" xfId="0" applyFont="1" applyFill="1" applyBorder="1" applyAlignment="1">
      <alignment horizontal="center" vertical="center" wrapText="1"/>
    </xf>
    <xf numFmtId="0" fontId="8" fillId="16" borderId="32" xfId="0" applyFont="1" applyFill="1" applyBorder="1" applyAlignment="1">
      <alignment horizontal="center" vertical="center" wrapText="1"/>
    </xf>
    <xf numFmtId="0" fontId="8" fillId="16" borderId="11" xfId="0" applyFont="1" applyFill="1" applyBorder="1" applyAlignment="1">
      <alignment horizontal="center" vertical="center" wrapText="1"/>
    </xf>
    <xf numFmtId="0" fontId="10" fillId="16" borderId="26" xfId="0" applyFont="1" applyFill="1" applyBorder="1" applyAlignment="1">
      <alignment horizontal="center" vertical="center" wrapText="1"/>
    </xf>
    <xf numFmtId="0" fontId="10" fillId="16" borderId="35" xfId="0" applyFont="1" applyFill="1" applyBorder="1" applyAlignment="1">
      <alignment horizontal="center" vertical="center" wrapText="1"/>
    </xf>
    <xf numFmtId="0" fontId="10" fillId="16" borderId="37" xfId="0" applyFont="1" applyFill="1" applyBorder="1" applyAlignment="1">
      <alignment horizontal="center" vertical="center" wrapText="1"/>
    </xf>
    <xf numFmtId="0" fontId="8" fillId="16" borderId="27" xfId="0" applyFont="1" applyFill="1" applyBorder="1" applyAlignment="1">
      <alignment horizontal="center" vertical="center" wrapText="1"/>
    </xf>
    <xf numFmtId="0" fontId="8" fillId="16" borderId="39" xfId="0" applyFont="1" applyFill="1" applyBorder="1" applyAlignment="1">
      <alignment horizontal="center" vertical="center" wrapText="1"/>
    </xf>
    <xf numFmtId="0" fontId="8" fillId="16" borderId="36" xfId="0" applyFont="1" applyFill="1" applyBorder="1" applyAlignment="1">
      <alignment horizontal="center" vertical="center" wrapText="1"/>
    </xf>
    <xf numFmtId="183" fontId="10" fillId="9" borderId="145" xfId="0" applyNumberFormat="1" applyFont="1" applyFill="1" applyBorder="1" applyAlignment="1">
      <alignment horizontal="center" vertical="center" wrapText="1"/>
    </xf>
    <xf numFmtId="183" fontId="10" fillId="9" borderId="28" xfId="0" applyNumberFormat="1" applyFont="1" applyFill="1" applyBorder="1" applyAlignment="1">
      <alignment horizontal="center" vertical="center" wrapText="1"/>
    </xf>
    <xf numFmtId="183" fontId="10" fillId="9" borderId="146" xfId="0" applyNumberFormat="1" applyFont="1" applyFill="1" applyBorder="1" applyAlignment="1">
      <alignment horizontal="center" vertical="center" wrapText="1"/>
    </xf>
    <xf numFmtId="183" fontId="10" fillId="9" borderId="125" xfId="0" applyNumberFormat="1" applyFont="1" applyFill="1" applyBorder="1" applyAlignment="1">
      <alignment horizontal="center" vertical="center" wrapText="1"/>
    </xf>
    <xf numFmtId="183" fontId="10" fillId="9" borderId="21" xfId="0" applyNumberFormat="1" applyFont="1" applyFill="1" applyBorder="1" applyAlignment="1">
      <alignment horizontal="center" vertical="center" wrapText="1"/>
    </xf>
    <xf numFmtId="183" fontId="10" fillId="9" borderId="123" xfId="0" applyNumberFormat="1" applyFont="1" applyFill="1" applyBorder="1" applyAlignment="1">
      <alignment horizontal="center" vertical="center" wrapText="1"/>
    </xf>
    <xf numFmtId="183" fontId="10" fillId="9" borderId="28" xfId="0" applyNumberFormat="1" applyFont="1" applyFill="1" applyBorder="1" applyAlignment="1">
      <alignment horizontal="center" vertical="center" wrapText="1" shrinkToFit="1"/>
    </xf>
    <xf numFmtId="183" fontId="10" fillId="9" borderId="0" xfId="0" applyNumberFormat="1" applyFont="1" applyFill="1" applyBorder="1" applyAlignment="1">
      <alignment horizontal="center" vertical="center" wrapText="1" shrinkToFit="1"/>
    </xf>
    <xf numFmtId="183" fontId="10" fillId="9" borderId="21" xfId="0" applyNumberFormat="1" applyFont="1" applyFill="1" applyBorder="1" applyAlignment="1">
      <alignment horizontal="center" vertical="center" wrapText="1" shrinkToFit="1"/>
    </xf>
    <xf numFmtId="183" fontId="10" fillId="9" borderId="33" xfId="0" applyNumberFormat="1" applyFont="1" applyFill="1" applyBorder="1" applyAlignment="1">
      <alignment horizontal="center" vertical="center" wrapText="1" shrinkToFit="1"/>
    </xf>
    <xf numFmtId="183" fontId="10" fillId="9" borderId="41" xfId="0" applyNumberFormat="1" applyFont="1" applyFill="1" applyBorder="1" applyAlignment="1">
      <alignment horizontal="center" vertical="center" wrapText="1" shrinkToFit="1"/>
    </xf>
    <xf numFmtId="183" fontId="10" fillId="9" borderId="47" xfId="0" applyNumberFormat="1" applyFont="1" applyFill="1" applyBorder="1" applyAlignment="1">
      <alignment horizontal="center" vertical="center" wrapText="1" shrinkToFit="1"/>
    </xf>
    <xf numFmtId="183" fontId="10" fillId="9" borderId="124" xfId="0" applyNumberFormat="1" applyFont="1" applyFill="1" applyBorder="1" applyAlignment="1">
      <alignment horizontal="center" vertical="center" wrapText="1" shrinkToFit="1"/>
    </xf>
    <xf numFmtId="183" fontId="10" fillId="9" borderId="126" xfId="0" applyNumberFormat="1" applyFont="1" applyFill="1" applyBorder="1" applyAlignment="1">
      <alignment horizontal="center" vertical="center" wrapText="1" shrinkToFit="1"/>
    </xf>
    <xf numFmtId="183" fontId="10" fillId="9" borderId="127" xfId="0" applyNumberFormat="1" applyFont="1" applyFill="1" applyBorder="1" applyAlignment="1">
      <alignment horizontal="center" vertical="center" wrapText="1" shrinkToFit="1"/>
    </xf>
    <xf numFmtId="183" fontId="10" fillId="9" borderId="28" xfId="0" applyNumberFormat="1" applyFont="1" applyFill="1" applyBorder="1" applyAlignment="1">
      <alignment horizontal="center" vertical="center"/>
    </xf>
    <xf numFmtId="183" fontId="10" fillId="9" borderId="26" xfId="0" applyNumberFormat="1" applyFont="1" applyFill="1" applyBorder="1" applyAlignment="1">
      <alignment horizontal="center" vertical="center"/>
    </xf>
    <xf numFmtId="183" fontId="10" fillId="9" borderId="21" xfId="0" applyNumberFormat="1" applyFont="1" applyFill="1" applyBorder="1" applyAlignment="1">
      <alignment horizontal="center" vertical="center"/>
    </xf>
    <xf numFmtId="183" fontId="10" fillId="9" borderId="37" xfId="0" applyNumberFormat="1" applyFont="1" applyFill="1" applyBorder="1" applyAlignment="1">
      <alignment horizontal="center" vertical="center"/>
    </xf>
    <xf numFmtId="183" fontId="10" fillId="9" borderId="26" xfId="0" applyNumberFormat="1" applyFont="1" applyFill="1" applyBorder="1" applyAlignment="1">
      <alignment horizontal="center" vertical="center" wrapText="1"/>
    </xf>
    <xf numFmtId="183" fontId="10" fillId="9" borderId="35" xfId="0" applyNumberFormat="1" applyFont="1" applyFill="1" applyBorder="1" applyAlignment="1">
      <alignment horizontal="center" vertical="center" wrapText="1"/>
    </xf>
    <xf numFmtId="183" fontId="10" fillId="9" borderId="37" xfId="0" applyNumberFormat="1" applyFont="1" applyFill="1" applyBorder="1" applyAlignment="1">
      <alignment horizontal="center" vertical="center" wrapText="1"/>
    </xf>
    <xf numFmtId="183" fontId="10" fillId="9" borderId="22" xfId="0" applyNumberFormat="1" applyFont="1" applyFill="1" applyBorder="1" applyAlignment="1">
      <alignment horizontal="center" vertical="center" wrapText="1"/>
    </xf>
    <xf numFmtId="183" fontId="10" fillId="9" borderId="32" xfId="0" applyNumberFormat="1" applyFont="1" applyFill="1" applyBorder="1" applyAlignment="1">
      <alignment horizontal="center" vertical="center" wrapText="1"/>
    </xf>
    <xf numFmtId="183" fontId="10" fillId="9" borderId="0" xfId="0" applyNumberFormat="1" applyFont="1" applyFill="1" applyBorder="1" applyAlignment="1">
      <alignment horizontal="center" vertical="center" wrapText="1"/>
    </xf>
    <xf numFmtId="183" fontId="10" fillId="9" borderId="27" xfId="0" applyNumberFormat="1" applyFont="1" applyFill="1" applyBorder="1" applyAlignment="1">
      <alignment horizontal="center" vertical="center" wrapText="1"/>
    </xf>
    <xf numFmtId="183" fontId="10" fillId="9" borderId="39" xfId="0" applyNumberFormat="1" applyFont="1" applyFill="1" applyBorder="1" applyAlignment="1">
      <alignment horizontal="center" vertical="center" wrapText="1"/>
    </xf>
    <xf numFmtId="183" fontId="10" fillId="9" borderId="11" xfId="0" applyNumberFormat="1" applyFont="1" applyFill="1" applyBorder="1" applyAlignment="1">
      <alignment horizontal="center" vertical="center" wrapText="1"/>
    </xf>
    <xf numFmtId="183" fontId="10" fillId="9" borderId="22" xfId="0" applyNumberFormat="1" applyFont="1" applyFill="1" applyBorder="1" applyAlignment="1">
      <alignment horizontal="center" vertical="center" textRotation="255" wrapText="1"/>
    </xf>
    <xf numFmtId="183" fontId="10" fillId="9" borderId="32" xfId="0" applyNumberFormat="1" applyFont="1" applyFill="1" applyBorder="1" applyAlignment="1">
      <alignment horizontal="center" vertical="center" textRotation="255" wrapText="1"/>
    </xf>
    <xf numFmtId="183" fontId="10" fillId="9" borderId="36" xfId="0" applyNumberFormat="1" applyFont="1" applyFill="1" applyBorder="1" applyAlignment="1">
      <alignment horizontal="center" vertical="center" wrapText="1"/>
    </xf>
    <xf numFmtId="183" fontId="10" fillId="9" borderId="34" xfId="0" applyNumberFormat="1" applyFont="1" applyFill="1" applyBorder="1" applyAlignment="1">
      <alignment horizontal="center" vertical="center" wrapText="1"/>
    </xf>
    <xf numFmtId="183" fontId="10" fillId="9" borderId="48" xfId="0" applyNumberFormat="1" applyFont="1" applyFill="1" applyBorder="1" applyAlignment="1">
      <alignment horizontal="center" vertical="center" wrapText="1"/>
    </xf>
    <xf numFmtId="183" fontId="10" fillId="9" borderId="121" xfId="0" applyNumberFormat="1" applyFont="1" applyFill="1" applyBorder="1" applyAlignment="1">
      <alignment horizontal="center" vertical="center" wrapText="1"/>
    </xf>
    <xf numFmtId="183" fontId="10" fillId="9" borderId="46" xfId="0" applyNumberFormat="1" applyFont="1" applyFill="1" applyBorder="1" applyAlignment="1">
      <alignment horizontal="center" vertical="center" wrapText="1"/>
    </xf>
    <xf numFmtId="183" fontId="10" fillId="9" borderId="139" xfId="0" applyNumberFormat="1" applyFont="1" applyFill="1" applyBorder="1" applyAlignment="1">
      <alignment horizontal="center" vertical="center" wrapText="1" shrinkToFit="1"/>
    </xf>
    <xf numFmtId="183" fontId="10" fillId="9" borderId="140" xfId="0" applyNumberFormat="1" applyFont="1" applyFill="1" applyBorder="1" applyAlignment="1">
      <alignment horizontal="center" vertical="center" wrapText="1" shrinkToFit="1"/>
    </xf>
    <xf numFmtId="183" fontId="10" fillId="9" borderId="141" xfId="0" applyNumberFormat="1" applyFont="1" applyFill="1" applyBorder="1" applyAlignment="1">
      <alignment horizontal="center" vertical="center" wrapText="1" shrinkToFit="1"/>
    </xf>
    <xf numFmtId="183" fontId="10" fillId="9" borderId="29" xfId="0" applyNumberFormat="1" applyFont="1" applyFill="1" applyBorder="1" applyAlignment="1">
      <alignment horizontal="center" vertical="center"/>
    </xf>
    <xf numFmtId="0" fontId="4" fillId="7" borderId="22" xfId="5" applyFont="1" applyFill="1" applyBorder="1" applyAlignment="1">
      <alignment horizontal="center" vertical="center"/>
    </xf>
    <xf numFmtId="0" fontId="4" fillId="7" borderId="32" xfId="5" applyFont="1" applyFill="1" applyBorder="1" applyAlignment="1">
      <alignment horizontal="center" vertical="center"/>
    </xf>
    <xf numFmtId="0" fontId="4" fillId="7" borderId="11" xfId="5" applyFont="1" applyFill="1" applyBorder="1" applyAlignment="1">
      <alignment horizontal="center" vertical="center"/>
    </xf>
    <xf numFmtId="0" fontId="4" fillId="9" borderId="32" xfId="5" applyFont="1" applyFill="1" applyBorder="1" applyAlignment="1">
      <alignment horizontal="center" vertical="center"/>
    </xf>
    <xf numFmtId="0" fontId="4" fillId="9" borderId="11" xfId="5" applyFont="1" applyFill="1" applyBorder="1" applyAlignment="1">
      <alignment horizontal="center" vertical="center"/>
    </xf>
    <xf numFmtId="0" fontId="4" fillId="8" borderId="22" xfId="5" applyFont="1" applyFill="1" applyBorder="1" applyAlignment="1">
      <alignment horizontal="center" vertical="center"/>
    </xf>
    <xf numFmtId="0" fontId="4" fillId="8" borderId="32" xfId="5" applyFont="1" applyFill="1" applyBorder="1" applyAlignment="1">
      <alignment horizontal="center" vertical="center"/>
    </xf>
    <xf numFmtId="0" fontId="4" fillId="8" borderId="11" xfId="5" applyFont="1" applyFill="1" applyBorder="1" applyAlignment="1">
      <alignment horizontal="center" vertical="center"/>
    </xf>
    <xf numFmtId="0" fontId="13" fillId="0" borderId="23" xfId="12" applyFont="1" applyBorder="1" applyAlignment="1">
      <alignment horizontal="left" vertical="center" wrapText="1"/>
    </xf>
    <xf numFmtId="0" fontId="13" fillId="0" borderId="25" xfId="12" applyFont="1" applyBorder="1" applyAlignment="1">
      <alignment horizontal="left" vertical="center" wrapText="1"/>
    </xf>
    <xf numFmtId="0" fontId="13" fillId="0" borderId="22" xfId="12" applyFont="1" applyBorder="1" applyAlignment="1">
      <alignment horizontal="left" vertical="center" wrapText="1"/>
    </xf>
    <xf numFmtId="0" fontId="13" fillId="0" borderId="11" xfId="12" applyFont="1" applyBorder="1" applyAlignment="1">
      <alignment horizontal="left" vertical="center" wrapText="1"/>
    </xf>
    <xf numFmtId="0" fontId="4" fillId="6" borderId="22" xfId="5" applyFont="1" applyFill="1" applyBorder="1" applyAlignment="1">
      <alignment horizontal="center" vertical="center"/>
    </xf>
    <xf numFmtId="0" fontId="4" fillId="6" borderId="32" xfId="5" applyFont="1" applyFill="1" applyBorder="1" applyAlignment="1">
      <alignment horizontal="center" vertical="center"/>
    </xf>
    <xf numFmtId="0" fontId="13" fillId="0" borderId="22" xfId="5" applyFont="1" applyBorder="1" applyAlignment="1">
      <alignment horizontal="left" vertical="center" wrapText="1"/>
    </xf>
    <xf numFmtId="0" fontId="13" fillId="0" borderId="11" xfId="5" applyFont="1" applyBorder="1" applyAlignment="1">
      <alignment horizontal="left" vertical="center" wrapText="1"/>
    </xf>
    <xf numFmtId="0" fontId="0" fillId="11" borderId="66" xfId="0" applyFill="1" applyBorder="1" applyAlignment="1">
      <alignment horizontal="center" vertical="center"/>
    </xf>
    <xf numFmtId="0" fontId="0" fillId="11" borderId="51" xfId="0" applyFill="1" applyBorder="1" applyAlignment="1">
      <alignment horizontal="center" vertical="center"/>
    </xf>
    <xf numFmtId="0" fontId="0" fillId="11" borderId="73" xfId="0" applyFill="1" applyBorder="1" applyAlignment="1">
      <alignment horizontal="center" vertical="center"/>
    </xf>
    <xf numFmtId="0" fontId="0" fillId="11" borderId="57" xfId="0" applyFill="1" applyBorder="1" applyAlignment="1">
      <alignment horizontal="center" vertical="center"/>
    </xf>
    <xf numFmtId="0" fontId="0" fillId="11" borderId="53" xfId="0" applyFill="1" applyBorder="1" applyAlignment="1">
      <alignment horizontal="center" vertical="center"/>
    </xf>
    <xf numFmtId="0" fontId="0" fillId="11" borderId="67" xfId="0" applyFill="1" applyBorder="1" applyAlignment="1">
      <alignment horizontal="center" vertical="center"/>
    </xf>
    <xf numFmtId="0" fontId="0" fillId="11" borderId="71" xfId="0" applyFill="1" applyBorder="1" applyAlignment="1">
      <alignment horizontal="center" vertical="center"/>
    </xf>
    <xf numFmtId="0" fontId="0" fillId="11" borderId="69" xfId="0" applyFill="1" applyBorder="1" applyAlignment="1">
      <alignment horizontal="center" vertical="center"/>
    </xf>
    <xf numFmtId="0" fontId="0" fillId="11" borderId="72" xfId="0" applyFill="1" applyBorder="1" applyAlignment="1">
      <alignment horizontal="center" vertical="center"/>
    </xf>
    <xf numFmtId="0" fontId="0" fillId="11" borderId="68" xfId="0" applyFill="1" applyBorder="1" applyAlignment="1">
      <alignment horizontal="center" vertical="center"/>
    </xf>
    <xf numFmtId="0" fontId="0" fillId="11" borderId="70" xfId="0" applyFill="1" applyBorder="1" applyAlignment="1">
      <alignment horizontal="center" vertical="center"/>
    </xf>
    <xf numFmtId="183" fontId="26" fillId="0" borderId="127" xfId="1" applyNumberFormat="1" applyFont="1" applyFill="1" applyBorder="1" applyAlignment="1">
      <alignment vertical="center" shrinkToFit="1"/>
    </xf>
  </cellXfs>
  <cellStyles count="17">
    <cellStyle name="パーセント" xfId="2" builtinId="5"/>
    <cellStyle name="パーセント 2" xfId="10"/>
    <cellStyle name="パーセント 3" xfId="14"/>
    <cellStyle name="桁区切り" xfId="1" builtinId="6"/>
    <cellStyle name="桁区切り 2" xfId="7"/>
    <cellStyle name="桁区切り 2 3" xfId="16"/>
    <cellStyle name="桁区切り 3" xfId="6"/>
    <cellStyle name="桁区切り 4" xfId="13"/>
    <cellStyle name="桁区切り 5" xfId="11"/>
    <cellStyle name="桁区切り 5 3" xfId="15"/>
    <cellStyle name="桁区切り 6" xfId="8"/>
    <cellStyle name="標準" xfId="0" builtinId="0"/>
    <cellStyle name="標準 2" xfId="3"/>
    <cellStyle name="標準 2 2" xfId="5"/>
    <cellStyle name="標準 3" xfId="9"/>
    <cellStyle name="標準 4" xfId="12"/>
    <cellStyle name="標準_35事業別（熊本）" xfId="4"/>
  </cellStyles>
  <dxfs count="0"/>
  <tableStyles count="0" defaultTableStyle="TableStyleMedium9" defaultPivotStyle="PivotStyleLight16"/>
  <colors>
    <mruColors>
      <color rgb="FF0000FF"/>
      <color rgb="FFFF0000"/>
      <color rgb="FFCCFFFF"/>
      <color rgb="FFFFFFCC"/>
      <color rgb="FFFF9999"/>
      <color rgb="FFFFFF6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142875</xdr:colOff>
      <xdr:row>54</xdr:row>
      <xdr:rowOff>66674</xdr:rowOff>
    </xdr:from>
    <xdr:to>
      <xdr:col>2</xdr:col>
      <xdr:colOff>1155700</xdr:colOff>
      <xdr:row>54</xdr:row>
      <xdr:rowOff>355599</xdr:rowOff>
    </xdr:to>
    <xdr:sp macro="" textlink="">
      <xdr:nvSpPr>
        <xdr:cNvPr id="2" name="テキスト ボックス 1"/>
        <xdr:cNvSpPr txBox="1"/>
      </xdr:nvSpPr>
      <xdr:spPr>
        <a:xfrm>
          <a:off x="457200" y="24002999"/>
          <a:ext cx="1631950" cy="288925"/>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rPr>
            <a:t>（以下、追加用欄）</a:t>
          </a:r>
        </a:p>
      </xdr:txBody>
    </xdr:sp>
    <xdr:clientData/>
  </xdr:twoCellAnchor>
  <xdr:twoCellAnchor>
    <xdr:from>
      <xdr:col>0</xdr:col>
      <xdr:colOff>74838</xdr:colOff>
      <xdr:row>11</xdr:row>
      <xdr:rowOff>43541</xdr:rowOff>
    </xdr:from>
    <xdr:to>
      <xdr:col>17</xdr:col>
      <xdr:colOff>326571</xdr:colOff>
      <xdr:row>11</xdr:row>
      <xdr:rowOff>1197429</xdr:rowOff>
    </xdr:to>
    <xdr:sp macro="" textlink="">
      <xdr:nvSpPr>
        <xdr:cNvPr id="3" name="テキスト ボックス 2"/>
        <xdr:cNvSpPr txBox="1"/>
      </xdr:nvSpPr>
      <xdr:spPr>
        <a:xfrm>
          <a:off x="74838" y="342898"/>
          <a:ext cx="14865804" cy="1153888"/>
        </a:xfrm>
        <a:prstGeom prst="rect">
          <a:avLst/>
        </a:prstGeom>
        <a:solidFill>
          <a:srgbClr val="FFC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　留意事項</a:t>
          </a:r>
          <a:endParaRPr kumimoji="1" lang="en-US" altLang="ja-JP" sz="1400">
            <a:latin typeface="+mn-ea"/>
            <a:ea typeface="+mn-ea"/>
          </a:endParaRPr>
        </a:p>
        <a:p>
          <a:r>
            <a:rPr kumimoji="1" lang="ja-JP" altLang="en-US" sz="1400">
              <a:latin typeface="+mn-ea"/>
              <a:ea typeface="+mn-ea"/>
            </a:rPr>
            <a:t>　①　前回調査時（</a:t>
          </a:r>
          <a:r>
            <a:rPr kumimoji="1" lang="en-US" altLang="ja-JP" sz="1400">
              <a:latin typeface="+mn-ea"/>
              <a:ea typeface="+mn-ea"/>
            </a:rPr>
            <a:t>1</a:t>
          </a:r>
          <a:r>
            <a:rPr kumimoji="1" lang="ja-JP" altLang="en-US" sz="1400">
              <a:latin typeface="+mn-ea"/>
              <a:ea typeface="+mn-ea"/>
            </a:rPr>
            <a:t>月）に記入いただいた各項目について、確認・修正をお願いします。</a:t>
          </a:r>
          <a:endParaRPr kumimoji="1" lang="en-US" altLang="ja-JP" sz="1400">
            <a:latin typeface="+mn-ea"/>
            <a:ea typeface="+mn-ea"/>
          </a:endParaRPr>
        </a:p>
        <a:p>
          <a:r>
            <a:rPr kumimoji="1" lang="ja-JP" altLang="en-US" sz="1400">
              <a:latin typeface="+mn-ea"/>
              <a:ea typeface="+mn-ea"/>
            </a:rPr>
            <a:t>　②　地区の追加は下の追加用欄に記入願います。</a:t>
          </a:r>
          <a:endParaRPr kumimoji="1" lang="en-US" altLang="ja-JP" sz="1400">
            <a:latin typeface="+mn-ea"/>
            <a:ea typeface="+mn-ea"/>
          </a:endParaRPr>
        </a:p>
        <a:p>
          <a:r>
            <a:rPr kumimoji="1" lang="ja-JP" altLang="en-US" sz="1400">
              <a:latin typeface="+mn-ea"/>
              <a:ea typeface="+mn-ea"/>
            </a:rPr>
            <a:t>　③　青色着色のセル（発注時期、集積状況）については、現時点で分かる範囲での入力で構いません（空欄でも可）。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CH80"/>
  <sheetViews>
    <sheetView view="pageBreakPreview" zoomScale="70" zoomScaleNormal="75" zoomScaleSheetLayoutView="70" workbookViewId="0">
      <pane xSplit="4" ySplit="21" topLeftCell="E40" activePane="bottomRight" state="frozen"/>
      <selection pane="topRight" activeCell="E1" sqref="E1"/>
      <selection pane="bottomLeft" activeCell="A22" sqref="A22"/>
      <selection pane="bottomRight" activeCell="Z12" sqref="Z12"/>
    </sheetView>
  </sheetViews>
  <sheetFormatPr defaultColWidth="9" defaultRowHeight="14.25" x14ac:dyDescent="0.15"/>
  <cols>
    <col min="1" max="1" width="4.125" style="1" customWidth="1"/>
    <col min="2" max="2" width="8.125" style="1" bestFit="1" customWidth="1"/>
    <col min="3" max="3" width="15.625" style="1" customWidth="1"/>
    <col min="4" max="4" width="10.625" style="1" customWidth="1"/>
    <col min="5" max="6" width="19.375" style="1" bestFit="1" customWidth="1"/>
    <col min="7" max="9" width="10.625" style="1" customWidth="1"/>
    <col min="10" max="15" width="8.625" style="1" customWidth="1"/>
    <col min="16" max="16" width="17.25" style="57" customWidth="1"/>
    <col min="17" max="17" width="13.125" style="1" customWidth="1"/>
    <col min="18" max="18" width="6.375" style="1" bestFit="1" customWidth="1"/>
    <col min="19" max="21" width="9.25" style="1" customWidth="1"/>
    <col min="22" max="22" width="9" style="1" customWidth="1"/>
    <col min="23" max="23" width="21.75" style="1" bestFit="1" customWidth="1"/>
    <col min="24" max="25" width="9" style="1" customWidth="1"/>
    <col min="26" max="26" width="9.25" style="1" customWidth="1"/>
    <col min="27" max="27" width="9" style="1" customWidth="1"/>
    <col min="28" max="28" width="9.25" style="1" customWidth="1"/>
    <col min="29" max="32" width="9" style="1" customWidth="1"/>
    <col min="33" max="33" width="9.25" style="1" customWidth="1"/>
    <col min="34" max="34" width="9" style="1" customWidth="1"/>
    <col min="35" max="35" width="11.625" style="57" customWidth="1"/>
    <col min="36" max="36" width="32.5" style="1" customWidth="1"/>
    <col min="37" max="16384" width="9" style="1"/>
  </cols>
  <sheetData>
    <row r="1" spans="1:36" ht="24" x14ac:dyDescent="0.15">
      <c r="A1" s="54" t="s">
        <v>288</v>
      </c>
      <c r="B1" s="2"/>
      <c r="C1" s="2"/>
      <c r="D1" s="3"/>
      <c r="E1" s="2"/>
      <c r="F1" s="4"/>
      <c r="G1" s="2"/>
      <c r="H1" s="2"/>
      <c r="I1" s="2"/>
      <c r="J1" s="2"/>
      <c r="K1" s="2"/>
      <c r="L1" s="2"/>
      <c r="M1" s="2"/>
      <c r="N1" s="2"/>
      <c r="O1" s="2"/>
      <c r="P1" s="2"/>
      <c r="R1" s="2"/>
      <c r="S1" s="279"/>
      <c r="T1" s="280"/>
      <c r="U1" s="280"/>
      <c r="V1" s="280"/>
      <c r="W1" s="17"/>
      <c r="X1" s="4"/>
      <c r="Y1" s="4"/>
      <c r="Z1" s="4"/>
      <c r="AA1" s="4"/>
      <c r="AB1" s="4"/>
      <c r="AC1" s="4"/>
      <c r="AD1" s="4"/>
      <c r="AE1" s="4"/>
      <c r="AF1" s="4"/>
      <c r="AG1" s="4"/>
      <c r="AH1" s="4"/>
      <c r="AI1" s="4"/>
      <c r="AJ1" s="5"/>
    </row>
    <row r="2" spans="1:36" ht="14.25" hidden="1" customHeight="1" thickBot="1" x14ac:dyDescent="0.2">
      <c r="A2" s="230" t="s">
        <v>0</v>
      </c>
      <c r="B2" s="311"/>
      <c r="C2" s="311"/>
      <c r="D2" s="311"/>
      <c r="E2" s="311"/>
      <c r="F2" s="305"/>
      <c r="G2" s="311"/>
      <c r="H2" s="311"/>
      <c r="I2" s="311"/>
      <c r="J2" s="311"/>
      <c r="K2" s="311"/>
      <c r="L2" s="311"/>
      <c r="M2" s="311"/>
      <c r="N2" s="311"/>
      <c r="O2" s="311"/>
      <c r="P2" s="311"/>
      <c r="R2" s="311"/>
      <c r="S2" s="312"/>
      <c r="T2" s="312"/>
      <c r="U2" s="312"/>
      <c r="V2" s="312"/>
      <c r="W2" s="312"/>
      <c r="X2" s="307"/>
      <c r="Y2" s="307"/>
      <c r="Z2" s="307"/>
      <c r="AA2" s="307"/>
      <c r="AB2" s="307"/>
      <c r="AC2" s="307"/>
      <c r="AD2" s="307"/>
      <c r="AE2" s="307"/>
      <c r="AF2" s="307"/>
      <c r="AG2" s="307"/>
      <c r="AH2" s="307"/>
      <c r="AI2" s="78"/>
      <c r="AJ2" s="306"/>
    </row>
    <row r="3" spans="1:36" ht="14.25" hidden="1" customHeight="1" x14ac:dyDescent="0.15">
      <c r="A3" s="6"/>
      <c r="B3" s="7"/>
      <c r="C3" s="7"/>
      <c r="D3" s="7"/>
      <c r="E3" s="7"/>
      <c r="F3" s="10"/>
      <c r="G3" s="7"/>
      <c r="H3" s="7"/>
      <c r="I3" s="7"/>
      <c r="J3" s="7"/>
      <c r="K3" s="7"/>
      <c r="L3" s="7"/>
      <c r="M3" s="7"/>
      <c r="N3" s="7"/>
      <c r="O3" s="7"/>
      <c r="P3" s="7"/>
      <c r="R3" s="7"/>
      <c r="S3" s="8"/>
      <c r="T3" s="7"/>
      <c r="U3" s="7"/>
      <c r="V3" s="7"/>
      <c r="W3" s="7"/>
      <c r="X3" s="9"/>
      <c r="Y3" s="9"/>
      <c r="Z3" s="9"/>
      <c r="AA3" s="9"/>
      <c r="AB3" s="9"/>
      <c r="AC3" s="9"/>
      <c r="AD3" s="9"/>
      <c r="AE3" s="9"/>
      <c r="AF3" s="9"/>
      <c r="AG3" s="9"/>
      <c r="AH3" s="9"/>
      <c r="AI3" s="7"/>
      <c r="AJ3" s="10"/>
    </row>
    <row r="4" spans="1:36" ht="14.25" hidden="1" customHeight="1" x14ac:dyDescent="0.15">
      <c r="A4" s="231" t="s">
        <v>1</v>
      </c>
      <c r="B4" s="11"/>
      <c r="C4" s="11"/>
      <c r="D4" s="11"/>
      <c r="E4" s="12"/>
      <c r="F4" s="14"/>
      <c r="G4" s="12"/>
      <c r="H4" s="12"/>
      <c r="I4" s="12"/>
      <c r="J4" s="11"/>
      <c r="K4" s="11"/>
      <c r="L4" s="12"/>
      <c r="M4" s="12"/>
      <c r="N4" s="12"/>
      <c r="O4" s="12"/>
      <c r="P4" s="12"/>
      <c r="R4" s="12"/>
      <c r="S4" s="12"/>
      <c r="T4" s="12"/>
      <c r="U4" s="12"/>
      <c r="V4" s="12"/>
      <c r="W4" s="12"/>
      <c r="X4" s="13"/>
      <c r="Y4" s="13"/>
      <c r="Z4" s="13"/>
      <c r="AA4" s="13"/>
      <c r="AB4" s="13"/>
      <c r="AC4" s="13"/>
      <c r="AD4" s="13"/>
      <c r="AE4" s="13"/>
      <c r="AF4" s="13"/>
      <c r="AG4" s="13"/>
      <c r="AH4" s="13"/>
      <c r="AI4" s="75"/>
      <c r="AJ4" s="12"/>
    </row>
    <row r="5" spans="1:36" ht="15" hidden="1" customHeight="1" thickBot="1" x14ac:dyDescent="0.2">
      <c r="A5" s="233" t="s">
        <v>2</v>
      </c>
      <c r="B5" s="15" t="s">
        <v>23</v>
      </c>
      <c r="C5" s="15" t="s">
        <v>23</v>
      </c>
      <c r="D5" s="15" t="s">
        <v>23</v>
      </c>
      <c r="E5" s="15" t="s">
        <v>23</v>
      </c>
      <c r="F5" s="51" t="s">
        <v>23</v>
      </c>
      <c r="G5" s="15" t="s">
        <v>23</v>
      </c>
      <c r="H5" s="15" t="s">
        <v>23</v>
      </c>
      <c r="I5" s="16"/>
      <c r="J5" s="15" t="s">
        <v>23</v>
      </c>
      <c r="K5" s="15"/>
      <c r="L5" s="15" t="s">
        <v>23</v>
      </c>
      <c r="M5" s="15" t="s">
        <v>23</v>
      </c>
      <c r="N5" s="15" t="s">
        <v>23</v>
      </c>
      <c r="O5" s="15"/>
      <c r="P5" s="15" t="s">
        <v>23</v>
      </c>
      <c r="R5" s="15"/>
      <c r="S5" s="15" t="s">
        <v>23</v>
      </c>
      <c r="T5" s="15" t="s">
        <v>23</v>
      </c>
      <c r="U5" s="15" t="s">
        <v>23</v>
      </c>
      <c r="V5" s="16"/>
      <c r="W5" s="15" t="s">
        <v>23</v>
      </c>
      <c r="X5" s="15" t="s">
        <v>23</v>
      </c>
      <c r="Y5" s="15" t="s">
        <v>23</v>
      </c>
      <c r="Z5" s="15" t="s">
        <v>23</v>
      </c>
      <c r="AA5" s="15" t="s">
        <v>23</v>
      </c>
      <c r="AB5" s="15" t="s">
        <v>23</v>
      </c>
      <c r="AC5" s="15"/>
      <c r="AD5" s="15"/>
      <c r="AE5" s="15" t="s">
        <v>23</v>
      </c>
      <c r="AF5" s="15" t="s">
        <v>23</v>
      </c>
      <c r="AG5" s="15" t="s">
        <v>23</v>
      </c>
      <c r="AH5" s="15" t="s">
        <v>23</v>
      </c>
      <c r="AI5" s="76"/>
      <c r="AJ5" s="15" t="s">
        <v>23</v>
      </c>
    </row>
    <row r="6" spans="1:36" ht="14.25" hidden="1" customHeight="1" x14ac:dyDescent="0.15">
      <c r="A6" s="17"/>
      <c r="B6" s="18"/>
      <c r="C6" s="18"/>
      <c r="D6" s="19"/>
      <c r="E6" s="19"/>
      <c r="F6" s="20"/>
      <c r="G6" s="21"/>
      <c r="H6" s="21"/>
      <c r="I6" s="21"/>
      <c r="J6" s="50"/>
      <c r="K6" s="50"/>
      <c r="L6" s="18"/>
      <c r="M6" s="18"/>
      <c r="N6" s="18"/>
      <c r="O6" s="18"/>
      <c r="P6" s="21"/>
      <c r="R6" s="19"/>
      <c r="S6" s="20"/>
      <c r="T6" s="21"/>
      <c r="U6" s="21"/>
      <c r="V6" s="21"/>
      <c r="W6" s="22"/>
      <c r="X6" s="21"/>
      <c r="Y6" s="21"/>
      <c r="Z6" s="21"/>
      <c r="AA6" s="21"/>
      <c r="AB6" s="21"/>
      <c r="AC6" s="21"/>
      <c r="AD6" s="21"/>
      <c r="AE6" s="21"/>
      <c r="AF6" s="21"/>
      <c r="AG6" s="21"/>
      <c r="AH6" s="21"/>
      <c r="AI6" s="21"/>
      <c r="AJ6" s="20"/>
    </row>
    <row r="7" spans="1:36" ht="14.25" hidden="1" customHeight="1" x14ac:dyDescent="0.15">
      <c r="A7" s="23"/>
      <c r="B7" s="23"/>
      <c r="C7" s="23"/>
      <c r="D7" s="24"/>
      <c r="E7" s="23"/>
      <c r="F7" s="25"/>
      <c r="G7" s="26"/>
      <c r="H7" s="26"/>
      <c r="I7" s="21"/>
      <c r="J7" s="23"/>
      <c r="K7" s="23"/>
      <c r="L7" s="23"/>
      <c r="M7" s="23"/>
      <c r="N7" s="23"/>
      <c r="O7" s="23"/>
      <c r="P7" s="21"/>
      <c r="R7" s="23"/>
      <c r="S7" s="25"/>
      <c r="T7" s="26"/>
      <c r="U7" s="26"/>
      <c r="V7" s="21"/>
      <c r="W7" s="27"/>
      <c r="X7" s="26"/>
      <c r="Y7" s="26"/>
      <c r="Z7" s="26"/>
      <c r="AA7" s="26"/>
      <c r="AB7" s="26"/>
      <c r="AC7" s="26"/>
      <c r="AD7" s="26"/>
      <c r="AE7" s="26"/>
      <c r="AF7" s="26"/>
      <c r="AG7" s="26"/>
      <c r="AH7" s="26"/>
      <c r="AI7" s="21"/>
      <c r="AJ7" s="25"/>
    </row>
    <row r="8" spans="1:36" s="95" customFormat="1" ht="15" hidden="1" customHeight="1" thickBot="1" x14ac:dyDescent="0.2">
      <c r="A8" s="232" t="s">
        <v>3</v>
      </c>
      <c r="B8" s="85">
        <f>SUBTOTAL(3,B23:B54)</f>
        <v>32</v>
      </c>
      <c r="C8" s="83"/>
      <c r="D8" s="84"/>
      <c r="E8" s="84"/>
      <c r="F8" s="94"/>
      <c r="G8" s="86">
        <f>SUBTOTAL(9,G23:G54)</f>
        <v>1800</v>
      </c>
      <c r="H8" s="87">
        <f>SUBTOTAL(9,H22:H54)</f>
        <v>1588040</v>
      </c>
      <c r="I8" s="88">
        <f>SUBTOTAL(9,I22:I54)</f>
        <v>1589840</v>
      </c>
      <c r="J8" s="86">
        <f>SUBTOTAL(9,J22:J54)</f>
        <v>594930</v>
      </c>
      <c r="K8" s="86"/>
      <c r="L8" s="86">
        <f>SUBTOTAL(9,L22:L54)</f>
        <v>428200</v>
      </c>
      <c r="M8" s="86">
        <f>SUBTOTAL(9,M22:M79)</f>
        <v>746130</v>
      </c>
      <c r="N8" s="86">
        <f>SUBTOTAL(9,N22:N54)</f>
        <v>97500</v>
      </c>
      <c r="O8" s="87"/>
      <c r="P8" s="234">
        <f>SUBTOTAL(9,P22:P28)</f>
        <v>0</v>
      </c>
      <c r="R8" s="84"/>
      <c r="S8" s="89">
        <f>SUBTOTAL(9,S22:S79)</f>
        <v>1731</v>
      </c>
      <c r="T8" s="90">
        <f>SUBTOTAL(9,T22:T79)</f>
        <v>1025.05</v>
      </c>
      <c r="U8" s="90">
        <f>SUBTOTAL(9,U22:U28)</f>
        <v>0</v>
      </c>
      <c r="V8" s="90">
        <f>SUBTOTAL(9,V22:V28)</f>
        <v>103.8</v>
      </c>
      <c r="W8" s="91"/>
      <c r="X8" s="93"/>
      <c r="Y8" s="93"/>
      <c r="Z8" s="93"/>
      <c r="AA8" s="93"/>
      <c r="AB8" s="93"/>
      <c r="AC8" s="93"/>
      <c r="AD8" s="93"/>
      <c r="AE8" s="93"/>
      <c r="AF8" s="93"/>
      <c r="AG8" s="93"/>
      <c r="AH8" s="93"/>
      <c r="AI8" s="92"/>
      <c r="AJ8" s="93"/>
    </row>
    <row r="9" spans="1:36" ht="14.25" hidden="1" customHeight="1" x14ac:dyDescent="0.15">
      <c r="A9" s="6"/>
      <c r="B9" s="28"/>
      <c r="C9" s="6"/>
      <c r="D9" s="7"/>
      <c r="E9" s="6"/>
      <c r="F9" s="29"/>
      <c r="G9" s="30"/>
      <c r="H9" s="30"/>
      <c r="I9" s="30"/>
      <c r="J9" s="6"/>
      <c r="K9" s="6"/>
      <c r="L9" s="6"/>
      <c r="M9" s="6"/>
      <c r="N9" s="6"/>
      <c r="O9" s="6"/>
      <c r="P9" s="30"/>
      <c r="R9" s="6"/>
      <c r="S9" s="30"/>
      <c r="T9" s="30"/>
      <c r="U9" s="30"/>
      <c r="V9" s="30"/>
      <c r="W9" s="31"/>
      <c r="X9" s="29"/>
      <c r="Y9" s="29"/>
      <c r="Z9" s="29"/>
      <c r="AA9" s="29"/>
      <c r="AB9" s="29"/>
      <c r="AC9" s="29"/>
      <c r="AD9" s="29"/>
      <c r="AE9" s="29"/>
      <c r="AF9" s="29"/>
      <c r="AG9" s="29"/>
      <c r="AH9" s="29"/>
      <c r="AI9" s="30"/>
      <c r="AJ9" s="29"/>
    </row>
    <row r="10" spans="1:36" ht="15" hidden="1" customHeight="1" thickBot="1" x14ac:dyDescent="0.2">
      <c r="A10" s="32">
        <v>1</v>
      </c>
      <c r="B10" s="33">
        <f>A10+1</f>
        <v>2</v>
      </c>
      <c r="C10" s="33">
        <v>4</v>
      </c>
      <c r="D10" s="33">
        <v>5</v>
      </c>
      <c r="E10" s="33">
        <v>16</v>
      </c>
      <c r="F10" s="33">
        <v>55</v>
      </c>
      <c r="G10" s="33">
        <v>6</v>
      </c>
      <c r="H10" s="33">
        <v>7</v>
      </c>
      <c r="I10" s="33">
        <v>8</v>
      </c>
      <c r="J10" s="33">
        <v>11</v>
      </c>
      <c r="K10" s="33"/>
      <c r="L10" s="33">
        <v>12</v>
      </c>
      <c r="M10" s="33">
        <v>13</v>
      </c>
      <c r="N10" s="33">
        <v>14</v>
      </c>
      <c r="O10" s="33"/>
      <c r="P10" s="33">
        <v>15</v>
      </c>
      <c r="R10" s="81" t="s">
        <v>203</v>
      </c>
      <c r="S10" s="33">
        <v>19</v>
      </c>
      <c r="T10" s="308">
        <v>20</v>
      </c>
      <c r="U10" s="309"/>
      <c r="V10" s="310"/>
      <c r="W10" s="33">
        <v>21</v>
      </c>
      <c r="X10" s="33">
        <v>29</v>
      </c>
      <c r="Y10" s="33">
        <v>30</v>
      </c>
      <c r="Z10" s="33">
        <v>31</v>
      </c>
      <c r="AA10" s="33">
        <v>32</v>
      </c>
      <c r="AB10" s="33">
        <v>33</v>
      </c>
      <c r="AC10" s="33"/>
      <c r="AD10" s="33"/>
      <c r="AE10" s="33">
        <v>29</v>
      </c>
      <c r="AF10" s="33">
        <v>30</v>
      </c>
      <c r="AG10" s="33">
        <v>31</v>
      </c>
      <c r="AH10" s="33">
        <v>32</v>
      </c>
      <c r="AI10" s="33">
        <v>25</v>
      </c>
      <c r="AJ10" s="33">
        <v>56</v>
      </c>
    </row>
    <row r="11" spans="1:36" ht="14.25" hidden="1" customHeight="1" x14ac:dyDescent="0.15">
      <c r="A11" s="34"/>
      <c r="B11" s="34"/>
      <c r="C11" s="34"/>
      <c r="D11" s="34"/>
      <c r="E11" s="34"/>
      <c r="F11" s="34"/>
      <c r="G11" s="34"/>
      <c r="H11" s="34"/>
      <c r="I11" s="34"/>
      <c r="J11" s="34"/>
      <c r="K11" s="34"/>
      <c r="L11" s="34"/>
      <c r="M11" s="34"/>
      <c r="N11" s="34"/>
      <c r="O11" s="34"/>
      <c r="P11" s="34"/>
      <c r="R11" s="34"/>
      <c r="S11" s="34"/>
      <c r="T11" s="34"/>
      <c r="U11" s="34"/>
      <c r="V11" s="34"/>
      <c r="W11" s="34"/>
      <c r="X11" s="35"/>
      <c r="Y11" s="35"/>
      <c r="Z11" s="35"/>
      <c r="AA11" s="35"/>
      <c r="AB11" s="35"/>
      <c r="AC11" s="35"/>
      <c r="AD11" s="35"/>
      <c r="AE11" s="35"/>
      <c r="AF11" s="35"/>
      <c r="AG11" s="35"/>
      <c r="AH11" s="35"/>
      <c r="AI11" s="336"/>
      <c r="AJ11" s="34"/>
    </row>
    <row r="12" spans="1:36" ht="102" customHeight="1" x14ac:dyDescent="0.15">
      <c r="A12" s="34"/>
      <c r="B12" s="34"/>
      <c r="C12" s="34"/>
      <c r="D12" s="34"/>
      <c r="E12" s="34"/>
      <c r="F12" s="34"/>
      <c r="G12" s="34"/>
      <c r="H12" s="34"/>
      <c r="I12" s="34"/>
      <c r="J12" s="34"/>
      <c r="K12" s="34"/>
      <c r="L12" s="34"/>
      <c r="M12" s="34"/>
      <c r="N12" s="34"/>
      <c r="O12" s="34"/>
      <c r="P12" s="34"/>
      <c r="R12" s="34"/>
      <c r="S12" s="34"/>
      <c r="T12" s="34"/>
      <c r="U12" s="34"/>
      <c r="V12" s="34"/>
      <c r="W12" s="34"/>
      <c r="X12" s="34"/>
      <c r="Y12" s="34"/>
      <c r="Z12" s="34"/>
      <c r="AA12" s="34"/>
      <c r="AB12" s="34"/>
      <c r="AC12" s="34"/>
      <c r="AD12" s="34"/>
      <c r="AE12" s="34"/>
      <c r="AF12" s="34"/>
      <c r="AG12" s="34"/>
      <c r="AH12" s="34"/>
      <c r="AI12" s="35"/>
      <c r="AJ12" s="34"/>
    </row>
    <row r="13" spans="1:36" ht="14.25" customHeight="1" x14ac:dyDescent="0.15">
      <c r="A13" s="531" t="s">
        <v>4</v>
      </c>
      <c r="B13" s="534" t="s">
        <v>5</v>
      </c>
      <c r="C13" s="317"/>
      <c r="D13" s="528" t="s">
        <v>6</v>
      </c>
      <c r="E13" s="528" t="s">
        <v>7</v>
      </c>
      <c r="F13" s="528" t="s">
        <v>12</v>
      </c>
      <c r="G13" s="534" t="s">
        <v>11</v>
      </c>
      <c r="H13" s="537"/>
      <c r="I13" s="538"/>
      <c r="J13" s="534" t="s">
        <v>43</v>
      </c>
      <c r="K13" s="537"/>
      <c r="L13" s="537"/>
      <c r="M13" s="537"/>
      <c r="N13" s="537"/>
      <c r="O13" s="538"/>
      <c r="P13" s="528" t="s">
        <v>101</v>
      </c>
      <c r="Q13" s="349"/>
      <c r="R13" s="528" t="s">
        <v>88</v>
      </c>
      <c r="S13" s="528" t="s">
        <v>8</v>
      </c>
      <c r="T13" s="534" t="s">
        <v>9</v>
      </c>
      <c r="U13" s="537"/>
      <c r="V13" s="538"/>
      <c r="W13" s="528" t="s">
        <v>47</v>
      </c>
      <c r="X13" s="544" t="s">
        <v>287</v>
      </c>
      <c r="Y13" s="545"/>
      <c r="Z13" s="545"/>
      <c r="AA13" s="545"/>
      <c r="AB13" s="545"/>
      <c r="AC13" s="548" t="s">
        <v>279</v>
      </c>
      <c r="AD13" s="549"/>
      <c r="AE13" s="549"/>
      <c r="AF13" s="549"/>
      <c r="AG13" s="549"/>
      <c r="AH13" s="550"/>
      <c r="AI13" s="528" t="s">
        <v>282</v>
      </c>
      <c r="AJ13" s="528" t="s">
        <v>276</v>
      </c>
    </row>
    <row r="14" spans="1:36" ht="14.25" customHeight="1" x14ac:dyDescent="0.15">
      <c r="A14" s="532"/>
      <c r="B14" s="535"/>
      <c r="C14" s="318"/>
      <c r="D14" s="529"/>
      <c r="E14" s="529"/>
      <c r="F14" s="529"/>
      <c r="G14" s="536"/>
      <c r="H14" s="539"/>
      <c r="I14" s="540"/>
      <c r="J14" s="536"/>
      <c r="K14" s="539"/>
      <c r="L14" s="539"/>
      <c r="M14" s="539"/>
      <c r="N14" s="539"/>
      <c r="O14" s="540"/>
      <c r="P14" s="529"/>
      <c r="Q14" s="350"/>
      <c r="R14" s="529"/>
      <c r="S14" s="529"/>
      <c r="T14" s="535"/>
      <c r="U14" s="554"/>
      <c r="V14" s="555"/>
      <c r="W14" s="529"/>
      <c r="X14" s="546"/>
      <c r="Y14" s="547"/>
      <c r="Z14" s="547"/>
      <c r="AA14" s="547"/>
      <c r="AB14" s="547"/>
      <c r="AC14" s="551"/>
      <c r="AD14" s="552"/>
      <c r="AE14" s="552"/>
      <c r="AF14" s="552"/>
      <c r="AG14" s="552"/>
      <c r="AH14" s="553"/>
      <c r="AI14" s="529"/>
      <c r="AJ14" s="529"/>
    </row>
    <row r="15" spans="1:36" ht="14.25" customHeight="1" x14ac:dyDescent="0.15">
      <c r="A15" s="532"/>
      <c r="B15" s="535"/>
      <c r="C15" s="318"/>
      <c r="D15" s="529"/>
      <c r="E15" s="529"/>
      <c r="F15" s="529"/>
      <c r="G15" s="534" t="s">
        <v>280</v>
      </c>
      <c r="H15" s="537"/>
      <c r="I15" s="538"/>
      <c r="J15" s="556" t="s">
        <v>25</v>
      </c>
      <c r="K15" s="340"/>
      <c r="L15" s="559" t="s">
        <v>26</v>
      </c>
      <c r="M15" s="559" t="s">
        <v>27</v>
      </c>
      <c r="N15" s="559" t="s">
        <v>104</v>
      </c>
      <c r="O15" s="560" t="s">
        <v>271</v>
      </c>
      <c r="P15" s="529"/>
      <c r="Q15" s="350"/>
      <c r="R15" s="529"/>
      <c r="S15" s="529"/>
      <c r="T15" s="535"/>
      <c r="U15" s="554"/>
      <c r="V15" s="555"/>
      <c r="W15" s="529"/>
      <c r="X15" s="544" t="s">
        <v>18</v>
      </c>
      <c r="Y15" s="571"/>
      <c r="Z15" s="544" t="s">
        <v>19</v>
      </c>
      <c r="AA15" s="545"/>
      <c r="AB15" s="571"/>
      <c r="AC15" s="565" t="s">
        <v>277</v>
      </c>
      <c r="AD15" s="565" t="s">
        <v>278</v>
      </c>
      <c r="AE15" s="544" t="s">
        <v>18</v>
      </c>
      <c r="AF15" s="571"/>
      <c r="AG15" s="544" t="s">
        <v>19</v>
      </c>
      <c r="AH15" s="545"/>
      <c r="AI15" s="529"/>
      <c r="AJ15" s="529"/>
    </row>
    <row r="16" spans="1:36" ht="14.25" customHeight="1" x14ac:dyDescent="0.15">
      <c r="A16" s="532"/>
      <c r="B16" s="535"/>
      <c r="C16" s="319"/>
      <c r="D16" s="529"/>
      <c r="E16" s="529"/>
      <c r="F16" s="529"/>
      <c r="G16" s="535"/>
      <c r="H16" s="554"/>
      <c r="I16" s="555"/>
      <c r="J16" s="557"/>
      <c r="K16" s="341"/>
      <c r="L16" s="542"/>
      <c r="M16" s="542"/>
      <c r="N16" s="542"/>
      <c r="O16" s="561"/>
      <c r="P16" s="529"/>
      <c r="Q16" s="350"/>
      <c r="R16" s="529"/>
      <c r="S16" s="529"/>
      <c r="T16" s="528" t="s">
        <v>15</v>
      </c>
      <c r="U16" s="528" t="s">
        <v>16</v>
      </c>
      <c r="V16" s="529" t="s">
        <v>281</v>
      </c>
      <c r="W16" s="529"/>
      <c r="X16" s="563"/>
      <c r="Y16" s="572"/>
      <c r="Z16" s="563"/>
      <c r="AA16" s="564"/>
      <c r="AB16" s="572"/>
      <c r="AC16" s="566"/>
      <c r="AD16" s="566"/>
      <c r="AE16" s="563"/>
      <c r="AF16" s="572"/>
      <c r="AG16" s="563"/>
      <c r="AH16" s="564"/>
      <c r="AI16" s="529"/>
      <c r="AJ16" s="529"/>
    </row>
    <row r="17" spans="1:36" ht="14.25" customHeight="1" x14ac:dyDescent="0.15">
      <c r="A17" s="532"/>
      <c r="B17" s="535"/>
      <c r="C17" s="320" t="s">
        <v>24</v>
      </c>
      <c r="D17" s="529"/>
      <c r="E17" s="529"/>
      <c r="F17" s="529"/>
      <c r="G17" s="328"/>
      <c r="H17" s="329"/>
      <c r="I17" s="321"/>
      <c r="J17" s="557"/>
      <c r="K17" s="341"/>
      <c r="L17" s="542"/>
      <c r="M17" s="542"/>
      <c r="N17" s="542"/>
      <c r="O17" s="561"/>
      <c r="P17" s="529"/>
      <c r="Q17" s="350" t="s">
        <v>274</v>
      </c>
      <c r="R17" s="529"/>
      <c r="S17" s="529"/>
      <c r="T17" s="529"/>
      <c r="U17" s="529"/>
      <c r="V17" s="529"/>
      <c r="W17" s="529"/>
      <c r="X17" s="563"/>
      <c r="Y17" s="572"/>
      <c r="Z17" s="563"/>
      <c r="AA17" s="564"/>
      <c r="AB17" s="572"/>
      <c r="AC17" s="566"/>
      <c r="AD17" s="566"/>
      <c r="AE17" s="563"/>
      <c r="AF17" s="572"/>
      <c r="AG17" s="563"/>
      <c r="AH17" s="564"/>
      <c r="AI17" s="529"/>
      <c r="AJ17" s="529"/>
    </row>
    <row r="18" spans="1:36" ht="14.25" customHeight="1" x14ac:dyDescent="0.15">
      <c r="A18" s="532"/>
      <c r="B18" s="535"/>
      <c r="C18" s="313"/>
      <c r="D18" s="529"/>
      <c r="E18" s="529"/>
      <c r="F18" s="529"/>
      <c r="G18" s="330"/>
      <c r="H18" s="331"/>
      <c r="I18" s="321"/>
      <c r="J18" s="557"/>
      <c r="K18" s="541" t="s">
        <v>286</v>
      </c>
      <c r="L18" s="542"/>
      <c r="M18" s="542"/>
      <c r="N18" s="542"/>
      <c r="O18" s="561"/>
      <c r="P18" s="529"/>
      <c r="Q18" s="350"/>
      <c r="R18" s="529"/>
      <c r="S18" s="529"/>
      <c r="T18" s="529"/>
      <c r="U18" s="529"/>
      <c r="V18" s="529"/>
      <c r="W18" s="529"/>
      <c r="X18" s="546"/>
      <c r="Y18" s="573"/>
      <c r="Z18" s="546"/>
      <c r="AA18" s="547"/>
      <c r="AB18" s="573"/>
      <c r="AC18" s="566"/>
      <c r="AD18" s="566"/>
      <c r="AE18" s="546"/>
      <c r="AF18" s="573"/>
      <c r="AG18" s="546"/>
      <c r="AH18" s="547"/>
      <c r="AI18" s="529"/>
      <c r="AJ18" s="529"/>
    </row>
    <row r="19" spans="1:36" ht="15" customHeight="1" x14ac:dyDescent="0.15">
      <c r="A19" s="532"/>
      <c r="B19" s="535"/>
      <c r="C19" s="313"/>
      <c r="D19" s="529"/>
      <c r="E19" s="529"/>
      <c r="F19" s="529"/>
      <c r="G19" s="315" t="s">
        <v>14</v>
      </c>
      <c r="H19" s="316" t="s">
        <v>20</v>
      </c>
      <c r="I19" s="321" t="s">
        <v>10</v>
      </c>
      <c r="J19" s="557"/>
      <c r="K19" s="542"/>
      <c r="L19" s="542"/>
      <c r="M19" s="542"/>
      <c r="N19" s="542"/>
      <c r="O19" s="561"/>
      <c r="P19" s="529"/>
      <c r="Q19" s="350" t="s">
        <v>275</v>
      </c>
      <c r="R19" s="529"/>
      <c r="S19" s="529"/>
      <c r="T19" s="529"/>
      <c r="U19" s="529"/>
      <c r="V19" s="529"/>
      <c r="W19" s="529"/>
      <c r="X19" s="565" t="s">
        <v>21</v>
      </c>
      <c r="Y19" s="568" t="s">
        <v>22</v>
      </c>
      <c r="Z19" s="568" t="s">
        <v>21</v>
      </c>
      <c r="AA19" s="568" t="s">
        <v>22</v>
      </c>
      <c r="AB19" s="565" t="s">
        <v>273</v>
      </c>
      <c r="AC19" s="566"/>
      <c r="AD19" s="566"/>
      <c r="AE19" s="565" t="s">
        <v>21</v>
      </c>
      <c r="AF19" s="568" t="s">
        <v>22</v>
      </c>
      <c r="AG19" s="568" t="s">
        <v>21</v>
      </c>
      <c r="AH19" s="574" t="s">
        <v>22</v>
      </c>
      <c r="AI19" s="529"/>
      <c r="AJ19" s="529"/>
    </row>
    <row r="20" spans="1:36" ht="14.25" customHeight="1" x14ac:dyDescent="0.15">
      <c r="A20" s="532"/>
      <c r="B20" s="535"/>
      <c r="C20" s="313"/>
      <c r="D20" s="529"/>
      <c r="E20" s="529"/>
      <c r="F20" s="529"/>
      <c r="G20" s="315"/>
      <c r="H20" s="316"/>
      <c r="I20" s="321"/>
      <c r="J20" s="557"/>
      <c r="K20" s="542"/>
      <c r="L20" s="542"/>
      <c r="M20" s="542"/>
      <c r="N20" s="542"/>
      <c r="O20" s="561"/>
      <c r="P20" s="529"/>
      <c r="Q20" s="350"/>
      <c r="R20" s="529"/>
      <c r="S20" s="529"/>
      <c r="T20" s="529"/>
      <c r="U20" s="529"/>
      <c r="V20" s="529"/>
      <c r="W20" s="529"/>
      <c r="X20" s="566"/>
      <c r="Y20" s="569"/>
      <c r="Z20" s="569"/>
      <c r="AA20" s="569"/>
      <c r="AB20" s="566"/>
      <c r="AC20" s="566"/>
      <c r="AD20" s="566"/>
      <c r="AE20" s="566"/>
      <c r="AF20" s="569"/>
      <c r="AG20" s="569"/>
      <c r="AH20" s="575"/>
      <c r="AI20" s="529"/>
      <c r="AJ20" s="529"/>
    </row>
    <row r="21" spans="1:36" ht="14.25" customHeight="1" x14ac:dyDescent="0.15">
      <c r="A21" s="533"/>
      <c r="B21" s="536"/>
      <c r="C21" s="314"/>
      <c r="D21" s="530"/>
      <c r="E21" s="530"/>
      <c r="F21" s="530"/>
      <c r="G21" s="315"/>
      <c r="H21" s="316"/>
      <c r="I21" s="321"/>
      <c r="J21" s="558"/>
      <c r="K21" s="543"/>
      <c r="L21" s="543"/>
      <c r="M21" s="543"/>
      <c r="N21" s="543"/>
      <c r="O21" s="562"/>
      <c r="P21" s="530"/>
      <c r="Q21" s="351"/>
      <c r="R21" s="530"/>
      <c r="S21" s="530"/>
      <c r="T21" s="530"/>
      <c r="U21" s="530"/>
      <c r="V21" s="530"/>
      <c r="W21" s="530"/>
      <c r="X21" s="567"/>
      <c r="Y21" s="570"/>
      <c r="Z21" s="570"/>
      <c r="AA21" s="570"/>
      <c r="AB21" s="567"/>
      <c r="AC21" s="567"/>
      <c r="AD21" s="567"/>
      <c r="AE21" s="567"/>
      <c r="AF21" s="570"/>
      <c r="AG21" s="570"/>
      <c r="AH21" s="576"/>
      <c r="AI21" s="530"/>
      <c r="AJ21" s="530"/>
    </row>
    <row r="22" spans="1:36" x14ac:dyDescent="0.15">
      <c r="A22" s="53"/>
      <c r="B22" s="45"/>
      <c r="C22" s="45"/>
      <c r="D22" s="48"/>
      <c r="E22" s="80"/>
      <c r="F22" s="326"/>
      <c r="G22" s="42"/>
      <c r="H22" s="43"/>
      <c r="I22" s="77"/>
      <c r="J22" s="285"/>
      <c r="K22" s="342"/>
      <c r="L22" s="36"/>
      <c r="M22" s="36"/>
      <c r="N22" s="282"/>
      <c r="O22" s="37"/>
      <c r="P22" s="41"/>
      <c r="Q22" s="352"/>
      <c r="R22" s="80"/>
      <c r="S22" s="39"/>
      <c r="T22" s="38"/>
      <c r="U22" s="44"/>
      <c r="V22" s="38"/>
      <c r="W22" s="52"/>
      <c r="X22" s="357"/>
      <c r="Y22" s="358"/>
      <c r="Z22" s="357"/>
      <c r="AA22" s="359"/>
      <c r="AB22" s="357"/>
      <c r="AC22" s="357"/>
      <c r="AD22" s="357"/>
      <c r="AE22" s="357"/>
      <c r="AF22" s="358"/>
      <c r="AG22" s="357"/>
      <c r="AH22" s="360"/>
      <c r="AI22" s="41"/>
      <c r="AJ22" s="49"/>
    </row>
    <row r="23" spans="1:36" s="235" customFormat="1" ht="30" customHeight="1" x14ac:dyDescent="0.15">
      <c r="A23" s="159">
        <v>1</v>
      </c>
      <c r="B23" s="149" t="s">
        <v>261</v>
      </c>
      <c r="C23" s="146" t="s">
        <v>259</v>
      </c>
      <c r="D23" s="151" t="s">
        <v>92</v>
      </c>
      <c r="E23" s="322" t="s">
        <v>108</v>
      </c>
      <c r="F23" s="149" t="s">
        <v>95</v>
      </c>
      <c r="G23" s="154">
        <v>0</v>
      </c>
      <c r="H23" s="137">
        <v>23900</v>
      </c>
      <c r="I23" s="138">
        <f t="shared" ref="I23:I40" si="0">+G23+H23</f>
        <v>23900</v>
      </c>
      <c r="J23" s="286">
        <v>23900</v>
      </c>
      <c r="K23" s="343"/>
      <c r="L23" s="139"/>
      <c r="M23" s="139"/>
      <c r="N23" s="156"/>
      <c r="O23" s="140"/>
      <c r="P23" s="294" t="s">
        <v>263</v>
      </c>
      <c r="Q23" s="353"/>
      <c r="R23" s="141">
        <v>2</v>
      </c>
      <c r="S23" s="142">
        <v>68</v>
      </c>
      <c r="T23" s="143">
        <v>22.9</v>
      </c>
      <c r="U23" s="144">
        <v>0</v>
      </c>
      <c r="V23" s="143">
        <f t="shared" ref="V23:V40" si="1">+T23+U23</f>
        <v>22.9</v>
      </c>
      <c r="W23" s="145" t="s">
        <v>93</v>
      </c>
      <c r="X23" s="361">
        <v>0</v>
      </c>
      <c r="Y23" s="362">
        <v>0</v>
      </c>
      <c r="Z23" s="361">
        <v>19</v>
      </c>
      <c r="AA23" s="362">
        <f t="shared" ref="AA23:AA28" si="2">Z23/V23</f>
        <v>0.82969432314410485</v>
      </c>
      <c r="AB23" s="361">
        <v>19</v>
      </c>
      <c r="AC23" s="361"/>
      <c r="AD23" s="361"/>
      <c r="AE23" s="361">
        <v>0</v>
      </c>
      <c r="AF23" s="362">
        <v>0</v>
      </c>
      <c r="AG23" s="361">
        <v>19</v>
      </c>
      <c r="AH23" s="363">
        <f t="shared" ref="AH23:AH28" si="3">AG23/AA23</f>
        <v>22.9</v>
      </c>
      <c r="AI23" s="332" t="s">
        <v>94</v>
      </c>
      <c r="AJ23" s="146"/>
    </row>
    <row r="24" spans="1:36" s="235" customFormat="1" ht="30" customHeight="1" x14ac:dyDescent="0.15">
      <c r="A24" s="159">
        <v>2</v>
      </c>
      <c r="B24" s="149" t="s">
        <v>262</v>
      </c>
      <c r="C24" s="146" t="s">
        <v>260</v>
      </c>
      <c r="D24" s="151" t="s">
        <v>92</v>
      </c>
      <c r="E24" s="323"/>
      <c r="F24" s="149" t="s">
        <v>95</v>
      </c>
      <c r="G24" s="154">
        <v>0</v>
      </c>
      <c r="H24" s="137">
        <v>35850</v>
      </c>
      <c r="I24" s="138">
        <f t="shared" si="0"/>
        <v>35850</v>
      </c>
      <c r="J24" s="286">
        <v>35850</v>
      </c>
      <c r="K24" s="343"/>
      <c r="L24" s="139"/>
      <c r="M24" s="139"/>
      <c r="N24" s="156"/>
      <c r="O24" s="140"/>
      <c r="P24" s="294" t="s">
        <v>264</v>
      </c>
      <c r="Q24" s="354"/>
      <c r="R24" s="141">
        <v>2</v>
      </c>
      <c r="S24" s="142">
        <v>68</v>
      </c>
      <c r="T24" s="143">
        <v>22.9</v>
      </c>
      <c r="U24" s="144">
        <v>0</v>
      </c>
      <c r="V24" s="143">
        <f t="shared" si="1"/>
        <v>22.9</v>
      </c>
      <c r="W24" s="145" t="s">
        <v>93</v>
      </c>
      <c r="X24" s="361">
        <v>0</v>
      </c>
      <c r="Y24" s="362">
        <v>0</v>
      </c>
      <c r="Z24" s="361">
        <v>19</v>
      </c>
      <c r="AA24" s="362">
        <f t="shared" si="2"/>
        <v>0.82969432314410485</v>
      </c>
      <c r="AB24" s="361">
        <v>19</v>
      </c>
      <c r="AC24" s="361"/>
      <c r="AD24" s="361"/>
      <c r="AE24" s="361">
        <v>0</v>
      </c>
      <c r="AF24" s="362">
        <v>0</v>
      </c>
      <c r="AG24" s="361">
        <v>19</v>
      </c>
      <c r="AH24" s="363">
        <f t="shared" si="3"/>
        <v>22.9</v>
      </c>
      <c r="AI24" s="332" t="s">
        <v>94</v>
      </c>
      <c r="AJ24" s="146"/>
    </row>
    <row r="25" spans="1:36" s="235" customFormat="1" ht="30" customHeight="1" x14ac:dyDescent="0.15">
      <c r="A25" s="159">
        <v>3</v>
      </c>
      <c r="B25" s="150" t="s">
        <v>268</v>
      </c>
      <c r="C25" s="152" t="s">
        <v>267</v>
      </c>
      <c r="D25" s="151" t="s">
        <v>92</v>
      </c>
      <c r="E25" s="322" t="s">
        <v>108</v>
      </c>
      <c r="F25" s="149" t="s">
        <v>95</v>
      </c>
      <c r="G25" s="154">
        <v>0</v>
      </c>
      <c r="H25" s="137">
        <v>23500</v>
      </c>
      <c r="I25" s="138">
        <f t="shared" si="0"/>
        <v>23500</v>
      </c>
      <c r="J25" s="287">
        <v>23500</v>
      </c>
      <c r="K25" s="344"/>
      <c r="L25" s="139"/>
      <c r="M25" s="139"/>
      <c r="N25" s="156"/>
      <c r="O25" s="140"/>
      <c r="P25" s="294" t="s">
        <v>269</v>
      </c>
      <c r="Q25" s="353"/>
      <c r="R25" s="141">
        <v>2</v>
      </c>
      <c r="S25" s="142">
        <v>59</v>
      </c>
      <c r="T25" s="143">
        <v>23.5</v>
      </c>
      <c r="U25" s="144">
        <v>0</v>
      </c>
      <c r="V25" s="143">
        <f t="shared" si="1"/>
        <v>23.5</v>
      </c>
      <c r="W25" s="145" t="s">
        <v>93</v>
      </c>
      <c r="X25" s="361">
        <v>0</v>
      </c>
      <c r="Y25" s="362">
        <f>X25/V25</f>
        <v>0</v>
      </c>
      <c r="Z25" s="361">
        <v>19</v>
      </c>
      <c r="AA25" s="362">
        <f t="shared" si="2"/>
        <v>0.80851063829787229</v>
      </c>
      <c r="AB25" s="361">
        <v>19</v>
      </c>
      <c r="AC25" s="361"/>
      <c r="AD25" s="361"/>
      <c r="AE25" s="361">
        <v>0</v>
      </c>
      <c r="AF25" s="362">
        <f>AE25/AA25</f>
        <v>0</v>
      </c>
      <c r="AG25" s="361">
        <v>19</v>
      </c>
      <c r="AH25" s="363">
        <f t="shared" si="3"/>
        <v>23.5</v>
      </c>
      <c r="AI25" s="332" t="s">
        <v>94</v>
      </c>
      <c r="AJ25" s="146"/>
    </row>
    <row r="26" spans="1:36" s="235" customFormat="1" ht="30" customHeight="1" x14ac:dyDescent="0.15">
      <c r="A26" s="159">
        <v>4</v>
      </c>
      <c r="B26" s="150" t="s">
        <v>265</v>
      </c>
      <c r="C26" s="152" t="s">
        <v>266</v>
      </c>
      <c r="D26" s="151" t="s">
        <v>92</v>
      </c>
      <c r="E26" s="323"/>
      <c r="F26" s="149" t="s">
        <v>95</v>
      </c>
      <c r="G26" s="154">
        <v>0</v>
      </c>
      <c r="H26" s="137">
        <v>35250</v>
      </c>
      <c r="I26" s="138">
        <f t="shared" si="0"/>
        <v>35250</v>
      </c>
      <c r="J26" s="287">
        <v>35250</v>
      </c>
      <c r="K26" s="344"/>
      <c r="L26" s="139"/>
      <c r="M26" s="139"/>
      <c r="N26" s="156"/>
      <c r="O26" s="140"/>
      <c r="P26" s="294" t="s">
        <v>270</v>
      </c>
      <c r="Q26" s="354"/>
      <c r="R26" s="141">
        <v>2</v>
      </c>
      <c r="S26" s="142">
        <v>59</v>
      </c>
      <c r="T26" s="143">
        <v>23.5</v>
      </c>
      <c r="U26" s="144">
        <v>0</v>
      </c>
      <c r="V26" s="143">
        <f t="shared" si="1"/>
        <v>23.5</v>
      </c>
      <c r="W26" s="145" t="s">
        <v>93</v>
      </c>
      <c r="X26" s="361">
        <v>0</v>
      </c>
      <c r="Y26" s="362">
        <f>X26/V26</f>
        <v>0</v>
      </c>
      <c r="Z26" s="361">
        <v>19</v>
      </c>
      <c r="AA26" s="362">
        <f t="shared" si="2"/>
        <v>0.80851063829787229</v>
      </c>
      <c r="AB26" s="361">
        <v>19</v>
      </c>
      <c r="AC26" s="361"/>
      <c r="AD26" s="361"/>
      <c r="AE26" s="361">
        <v>0</v>
      </c>
      <c r="AF26" s="362">
        <f>AE26/AA26</f>
        <v>0</v>
      </c>
      <c r="AG26" s="361">
        <v>19</v>
      </c>
      <c r="AH26" s="363">
        <f t="shared" si="3"/>
        <v>23.5</v>
      </c>
      <c r="AI26" s="332" t="s">
        <v>94</v>
      </c>
      <c r="AJ26" s="146"/>
    </row>
    <row r="27" spans="1:36" ht="30" customHeight="1" x14ac:dyDescent="0.15">
      <c r="A27" s="159">
        <v>5</v>
      </c>
      <c r="B27" s="150" t="s">
        <v>209</v>
      </c>
      <c r="C27" s="152" t="s">
        <v>210</v>
      </c>
      <c r="D27" s="151" t="s">
        <v>92</v>
      </c>
      <c r="E27" s="323" t="s">
        <v>109</v>
      </c>
      <c r="F27" s="149" t="s">
        <v>110</v>
      </c>
      <c r="G27" s="154">
        <v>0</v>
      </c>
      <c r="H27" s="137">
        <v>27500</v>
      </c>
      <c r="I27" s="138">
        <f t="shared" si="0"/>
        <v>27500</v>
      </c>
      <c r="J27" s="287">
        <f>I27/2</f>
        <v>13750</v>
      </c>
      <c r="K27" s="344"/>
      <c r="L27" s="139"/>
      <c r="M27" s="139"/>
      <c r="N27" s="156"/>
      <c r="O27" s="140"/>
      <c r="P27" s="294" t="s">
        <v>213</v>
      </c>
      <c r="Q27" s="354"/>
      <c r="R27" s="141">
        <v>2</v>
      </c>
      <c r="S27" s="142">
        <v>13</v>
      </c>
      <c r="T27" s="143">
        <v>5.5</v>
      </c>
      <c r="U27" s="144">
        <v>0</v>
      </c>
      <c r="V27" s="143">
        <f t="shared" si="1"/>
        <v>5.5</v>
      </c>
      <c r="W27" s="145" t="s">
        <v>93</v>
      </c>
      <c r="X27" s="361">
        <v>0</v>
      </c>
      <c r="Y27" s="362">
        <f>X27/V27</f>
        <v>0</v>
      </c>
      <c r="Z27" s="361">
        <v>5</v>
      </c>
      <c r="AA27" s="362">
        <f t="shared" si="2"/>
        <v>0.90909090909090906</v>
      </c>
      <c r="AB27" s="361">
        <v>5</v>
      </c>
      <c r="AC27" s="361"/>
      <c r="AD27" s="361"/>
      <c r="AE27" s="361">
        <v>0</v>
      </c>
      <c r="AF27" s="362">
        <f>AE27/AA27</f>
        <v>0</v>
      </c>
      <c r="AG27" s="361">
        <v>5</v>
      </c>
      <c r="AH27" s="363">
        <f t="shared" si="3"/>
        <v>5.5</v>
      </c>
      <c r="AI27" s="332" t="s">
        <v>94</v>
      </c>
      <c r="AJ27" s="146"/>
    </row>
    <row r="28" spans="1:36" s="235" customFormat="1" ht="30" customHeight="1" x14ac:dyDescent="0.15">
      <c r="A28" s="159">
        <v>6</v>
      </c>
      <c r="B28" s="150" t="s">
        <v>211</v>
      </c>
      <c r="C28" s="152" t="s">
        <v>212</v>
      </c>
      <c r="D28" s="151" t="s">
        <v>92</v>
      </c>
      <c r="E28" s="323" t="s">
        <v>109</v>
      </c>
      <c r="F28" s="149" t="s">
        <v>110</v>
      </c>
      <c r="G28" s="154">
        <v>0</v>
      </c>
      <c r="H28" s="137">
        <v>27500</v>
      </c>
      <c r="I28" s="138">
        <f t="shared" si="0"/>
        <v>27500</v>
      </c>
      <c r="J28" s="287"/>
      <c r="K28" s="344"/>
      <c r="L28" s="139">
        <v>13750</v>
      </c>
      <c r="M28" s="139"/>
      <c r="N28" s="156"/>
      <c r="O28" s="140"/>
      <c r="P28" s="294" t="s">
        <v>213</v>
      </c>
      <c r="Q28" s="354"/>
      <c r="R28" s="141">
        <v>2</v>
      </c>
      <c r="S28" s="142">
        <v>12</v>
      </c>
      <c r="T28" s="143">
        <v>5.5</v>
      </c>
      <c r="U28" s="144">
        <v>0</v>
      </c>
      <c r="V28" s="143">
        <f t="shared" si="1"/>
        <v>5.5</v>
      </c>
      <c r="W28" s="145" t="s">
        <v>93</v>
      </c>
      <c r="X28" s="361">
        <v>0</v>
      </c>
      <c r="Y28" s="362">
        <f>X28/V28</f>
        <v>0</v>
      </c>
      <c r="Z28" s="361">
        <v>5</v>
      </c>
      <c r="AA28" s="362">
        <f t="shared" si="2"/>
        <v>0.90909090909090906</v>
      </c>
      <c r="AB28" s="361">
        <v>5</v>
      </c>
      <c r="AC28" s="361"/>
      <c r="AD28" s="361"/>
      <c r="AE28" s="361">
        <v>0</v>
      </c>
      <c r="AF28" s="362">
        <f>AE28/AA28</f>
        <v>0</v>
      </c>
      <c r="AG28" s="361">
        <v>5</v>
      </c>
      <c r="AH28" s="363">
        <f t="shared" si="3"/>
        <v>5.5</v>
      </c>
      <c r="AI28" s="332" t="s">
        <v>94</v>
      </c>
      <c r="AJ28" s="146"/>
    </row>
    <row r="29" spans="1:36" ht="30" customHeight="1" x14ac:dyDescent="0.15">
      <c r="A29" s="159">
        <v>7</v>
      </c>
      <c r="B29" s="149" t="s">
        <v>217</v>
      </c>
      <c r="C29" s="146" t="s">
        <v>214</v>
      </c>
      <c r="D29" s="151" t="s">
        <v>96</v>
      </c>
      <c r="E29" s="323" t="s">
        <v>96</v>
      </c>
      <c r="F29" s="146" t="s">
        <v>99</v>
      </c>
      <c r="G29" s="154">
        <v>0</v>
      </c>
      <c r="H29" s="137">
        <v>75000</v>
      </c>
      <c r="I29" s="138">
        <f t="shared" si="0"/>
        <v>75000</v>
      </c>
      <c r="J29" s="286">
        <v>75000</v>
      </c>
      <c r="K29" s="343"/>
      <c r="L29" s="139"/>
      <c r="M29" s="139"/>
      <c r="N29" s="156"/>
      <c r="O29" s="140"/>
      <c r="P29" s="295" t="s">
        <v>204</v>
      </c>
      <c r="Q29" s="354"/>
      <c r="R29" s="141">
        <v>2</v>
      </c>
      <c r="S29" s="142">
        <v>100</v>
      </c>
      <c r="T29" s="143">
        <v>50</v>
      </c>
      <c r="U29" s="144">
        <v>0</v>
      </c>
      <c r="V29" s="143">
        <f t="shared" si="1"/>
        <v>50</v>
      </c>
      <c r="W29" s="153" t="s">
        <v>97</v>
      </c>
      <c r="X29" s="361">
        <v>0</v>
      </c>
      <c r="Y29" s="362">
        <v>0</v>
      </c>
      <c r="Z29" s="361">
        <v>15</v>
      </c>
      <c r="AA29" s="362">
        <v>0.3</v>
      </c>
      <c r="AB29" s="361">
        <v>15</v>
      </c>
      <c r="AC29" s="361"/>
      <c r="AD29" s="361"/>
      <c r="AE29" s="361">
        <v>0</v>
      </c>
      <c r="AF29" s="362">
        <v>0</v>
      </c>
      <c r="AG29" s="361">
        <v>15</v>
      </c>
      <c r="AH29" s="363">
        <v>0.3</v>
      </c>
      <c r="AI29" s="332" t="s">
        <v>98</v>
      </c>
      <c r="AJ29" s="146" t="s">
        <v>100</v>
      </c>
    </row>
    <row r="30" spans="1:36" s="235" customFormat="1" ht="30" customHeight="1" x14ac:dyDescent="0.15">
      <c r="A30" s="159">
        <v>8</v>
      </c>
      <c r="B30" s="149" t="s">
        <v>216</v>
      </c>
      <c r="C30" s="146" t="s">
        <v>215</v>
      </c>
      <c r="D30" s="151" t="s">
        <v>96</v>
      </c>
      <c r="E30" s="323" t="s">
        <v>96</v>
      </c>
      <c r="F30" s="146" t="s">
        <v>99</v>
      </c>
      <c r="G30" s="154">
        <v>0</v>
      </c>
      <c r="H30" s="137">
        <v>75000</v>
      </c>
      <c r="I30" s="138">
        <f t="shared" si="0"/>
        <v>75000</v>
      </c>
      <c r="J30" s="286"/>
      <c r="K30" s="343"/>
      <c r="L30" s="139"/>
      <c r="M30" s="139">
        <v>75000</v>
      </c>
      <c r="N30" s="156"/>
      <c r="O30" s="140"/>
      <c r="P30" s="295" t="s">
        <v>204</v>
      </c>
      <c r="Q30" s="354"/>
      <c r="R30" s="141">
        <v>2</v>
      </c>
      <c r="S30" s="142">
        <v>100</v>
      </c>
      <c r="T30" s="143">
        <v>50</v>
      </c>
      <c r="U30" s="144">
        <v>0</v>
      </c>
      <c r="V30" s="143">
        <f t="shared" si="1"/>
        <v>50</v>
      </c>
      <c r="W30" s="153" t="s">
        <v>97</v>
      </c>
      <c r="X30" s="361">
        <v>0</v>
      </c>
      <c r="Y30" s="362">
        <v>0</v>
      </c>
      <c r="Z30" s="361">
        <v>15</v>
      </c>
      <c r="AA30" s="362">
        <v>0.3</v>
      </c>
      <c r="AB30" s="361">
        <v>15</v>
      </c>
      <c r="AC30" s="361"/>
      <c r="AD30" s="361"/>
      <c r="AE30" s="361">
        <v>0</v>
      </c>
      <c r="AF30" s="362">
        <v>0</v>
      </c>
      <c r="AG30" s="361">
        <v>15</v>
      </c>
      <c r="AH30" s="363">
        <v>0.3</v>
      </c>
      <c r="AI30" s="332" t="s">
        <v>98</v>
      </c>
      <c r="AJ30" s="146" t="s">
        <v>100</v>
      </c>
    </row>
    <row r="31" spans="1:36" s="235" customFormat="1" ht="30" customHeight="1" x14ac:dyDescent="0.15">
      <c r="A31" s="159">
        <v>9</v>
      </c>
      <c r="B31" s="149" t="s">
        <v>207</v>
      </c>
      <c r="C31" s="146" t="s">
        <v>205</v>
      </c>
      <c r="D31" s="151" t="s">
        <v>96</v>
      </c>
      <c r="E31" s="323" t="s">
        <v>96</v>
      </c>
      <c r="F31" s="146" t="s">
        <v>111</v>
      </c>
      <c r="G31" s="154">
        <v>0</v>
      </c>
      <c r="H31" s="137">
        <f>SUM(J31:N31)</f>
        <v>75000</v>
      </c>
      <c r="I31" s="138">
        <f t="shared" si="0"/>
        <v>75000</v>
      </c>
      <c r="J31" s="286"/>
      <c r="K31" s="343"/>
      <c r="L31" s="139">
        <v>75000</v>
      </c>
      <c r="M31" s="139"/>
      <c r="N31" s="156"/>
      <c r="O31" s="140"/>
      <c r="P31" s="295" t="s">
        <v>204</v>
      </c>
      <c r="Q31" s="354"/>
      <c r="R31" s="141">
        <v>2</v>
      </c>
      <c r="S31" s="142">
        <v>100</v>
      </c>
      <c r="T31" s="143">
        <v>50</v>
      </c>
      <c r="U31" s="144">
        <v>0</v>
      </c>
      <c r="V31" s="143">
        <f t="shared" si="1"/>
        <v>50</v>
      </c>
      <c r="W31" s="153" t="s">
        <v>97</v>
      </c>
      <c r="X31" s="361">
        <v>0</v>
      </c>
      <c r="Y31" s="362">
        <v>0</v>
      </c>
      <c r="Z31" s="361">
        <v>15</v>
      </c>
      <c r="AA31" s="362">
        <v>0.3</v>
      </c>
      <c r="AB31" s="361">
        <v>15</v>
      </c>
      <c r="AC31" s="361"/>
      <c r="AD31" s="361"/>
      <c r="AE31" s="361">
        <v>0</v>
      </c>
      <c r="AF31" s="362">
        <v>0</v>
      </c>
      <c r="AG31" s="361">
        <v>15</v>
      </c>
      <c r="AH31" s="363">
        <v>0.3</v>
      </c>
      <c r="AI31" s="332" t="s">
        <v>98</v>
      </c>
      <c r="AJ31" s="146" t="s">
        <v>100</v>
      </c>
    </row>
    <row r="32" spans="1:36" s="235" customFormat="1" ht="30" customHeight="1" x14ac:dyDescent="0.15">
      <c r="A32" s="159">
        <v>10</v>
      </c>
      <c r="B32" s="149" t="s">
        <v>208</v>
      </c>
      <c r="C32" s="146" t="s">
        <v>206</v>
      </c>
      <c r="D32" s="151" t="s">
        <v>96</v>
      </c>
      <c r="E32" s="323" t="s">
        <v>96</v>
      </c>
      <c r="F32" s="146" t="s">
        <v>111</v>
      </c>
      <c r="G32" s="154">
        <v>0</v>
      </c>
      <c r="H32" s="137">
        <f>SUM(J32:N32)</f>
        <v>75000</v>
      </c>
      <c r="I32" s="138">
        <f t="shared" si="0"/>
        <v>75000</v>
      </c>
      <c r="J32" s="286"/>
      <c r="K32" s="343"/>
      <c r="L32" s="139"/>
      <c r="M32" s="139"/>
      <c r="N32" s="156">
        <v>75000</v>
      </c>
      <c r="O32" s="140"/>
      <c r="P32" s="295" t="s">
        <v>204</v>
      </c>
      <c r="Q32" s="354"/>
      <c r="R32" s="141">
        <v>2</v>
      </c>
      <c r="S32" s="142">
        <v>100</v>
      </c>
      <c r="T32" s="143">
        <v>50</v>
      </c>
      <c r="U32" s="144">
        <v>0</v>
      </c>
      <c r="V32" s="143">
        <f t="shared" si="1"/>
        <v>50</v>
      </c>
      <c r="W32" s="153" t="s">
        <v>97</v>
      </c>
      <c r="X32" s="361">
        <v>0</v>
      </c>
      <c r="Y32" s="362">
        <v>0</v>
      </c>
      <c r="Z32" s="361">
        <v>15</v>
      </c>
      <c r="AA32" s="362">
        <v>0.3</v>
      </c>
      <c r="AB32" s="361">
        <v>15</v>
      </c>
      <c r="AC32" s="361"/>
      <c r="AD32" s="361"/>
      <c r="AE32" s="361">
        <v>0</v>
      </c>
      <c r="AF32" s="362">
        <v>0</v>
      </c>
      <c r="AG32" s="361">
        <v>15</v>
      </c>
      <c r="AH32" s="363">
        <v>0.3</v>
      </c>
      <c r="AI32" s="332" t="s">
        <v>98</v>
      </c>
      <c r="AJ32" s="146" t="s">
        <v>100</v>
      </c>
    </row>
    <row r="33" spans="1:36" ht="30" customHeight="1" x14ac:dyDescent="0.15">
      <c r="A33" s="159">
        <v>11</v>
      </c>
      <c r="B33" s="149" t="s">
        <v>218</v>
      </c>
      <c r="C33" s="146" t="s">
        <v>219</v>
      </c>
      <c r="D33" s="151" t="s">
        <v>112</v>
      </c>
      <c r="E33" s="323" t="s">
        <v>112</v>
      </c>
      <c r="F33" s="149" t="s">
        <v>95</v>
      </c>
      <c r="G33" s="154">
        <v>0</v>
      </c>
      <c r="H33" s="137">
        <v>102000</v>
      </c>
      <c r="I33" s="138">
        <f t="shared" si="0"/>
        <v>102000</v>
      </c>
      <c r="J33" s="286">
        <v>102000</v>
      </c>
      <c r="K33" s="343"/>
      <c r="L33" s="139"/>
      <c r="M33" s="139"/>
      <c r="N33" s="156"/>
      <c r="O33" s="140"/>
      <c r="P33" s="294" t="s">
        <v>222</v>
      </c>
      <c r="Q33" s="354"/>
      <c r="R33" s="141">
        <v>2</v>
      </c>
      <c r="S33" s="142">
        <v>200</v>
      </c>
      <c r="T33" s="143">
        <v>150</v>
      </c>
      <c r="U33" s="144">
        <v>0</v>
      </c>
      <c r="V33" s="143">
        <f t="shared" si="1"/>
        <v>150</v>
      </c>
      <c r="W33" s="145" t="s">
        <v>113</v>
      </c>
      <c r="X33" s="361">
        <v>50</v>
      </c>
      <c r="Y33" s="362">
        <v>1</v>
      </c>
      <c r="Z33" s="361">
        <v>50</v>
      </c>
      <c r="AA33" s="362">
        <v>1</v>
      </c>
      <c r="AB33" s="361">
        <v>50</v>
      </c>
      <c r="AC33" s="361"/>
      <c r="AD33" s="361"/>
      <c r="AE33" s="361">
        <v>50</v>
      </c>
      <c r="AF33" s="362">
        <v>1</v>
      </c>
      <c r="AG33" s="361">
        <v>50</v>
      </c>
      <c r="AH33" s="363">
        <v>1</v>
      </c>
      <c r="AI33" s="332" t="s">
        <v>114</v>
      </c>
      <c r="AJ33" s="146" t="s">
        <v>115</v>
      </c>
    </row>
    <row r="34" spans="1:36" ht="30" customHeight="1" thickBot="1" x14ac:dyDescent="0.2">
      <c r="A34" s="293">
        <v>12</v>
      </c>
      <c r="B34" s="281" t="s">
        <v>220</v>
      </c>
      <c r="C34" s="260" t="s">
        <v>221</v>
      </c>
      <c r="D34" s="250" t="s">
        <v>112</v>
      </c>
      <c r="E34" s="324" t="s">
        <v>112</v>
      </c>
      <c r="F34" s="281" t="s">
        <v>95</v>
      </c>
      <c r="G34" s="298">
        <v>0</v>
      </c>
      <c r="H34" s="251">
        <v>75000</v>
      </c>
      <c r="I34" s="252">
        <f t="shared" si="0"/>
        <v>75000</v>
      </c>
      <c r="J34" s="288"/>
      <c r="K34" s="345"/>
      <c r="L34" s="253">
        <v>75000</v>
      </c>
      <c r="M34" s="253"/>
      <c r="N34" s="271"/>
      <c r="O34" s="254"/>
      <c r="P34" s="296" t="s">
        <v>223</v>
      </c>
      <c r="Q34" s="355"/>
      <c r="R34" s="255">
        <v>2</v>
      </c>
      <c r="S34" s="256">
        <v>200</v>
      </c>
      <c r="T34" s="257">
        <v>150</v>
      </c>
      <c r="U34" s="258">
        <v>0</v>
      </c>
      <c r="V34" s="257">
        <f t="shared" si="1"/>
        <v>150</v>
      </c>
      <c r="W34" s="259" t="s">
        <v>113</v>
      </c>
      <c r="X34" s="364">
        <v>50</v>
      </c>
      <c r="Y34" s="365">
        <v>1</v>
      </c>
      <c r="Z34" s="364">
        <v>50</v>
      </c>
      <c r="AA34" s="365">
        <v>1</v>
      </c>
      <c r="AB34" s="364">
        <v>50</v>
      </c>
      <c r="AC34" s="364"/>
      <c r="AD34" s="364"/>
      <c r="AE34" s="364">
        <v>50</v>
      </c>
      <c r="AF34" s="365">
        <v>1</v>
      </c>
      <c r="AG34" s="364">
        <v>50</v>
      </c>
      <c r="AH34" s="366">
        <v>1</v>
      </c>
      <c r="AI34" s="333" t="s">
        <v>114</v>
      </c>
      <c r="AJ34" s="260" t="s">
        <v>115</v>
      </c>
    </row>
    <row r="35" spans="1:36" s="57" customFormat="1" ht="30" customHeight="1" thickTop="1" x14ac:dyDescent="0.15">
      <c r="A35" s="292">
        <v>13</v>
      </c>
      <c r="B35" s="237" t="s">
        <v>225</v>
      </c>
      <c r="C35" s="238" t="s">
        <v>224</v>
      </c>
      <c r="D35" s="238" t="s">
        <v>116</v>
      </c>
      <c r="E35" s="325" t="s">
        <v>200</v>
      </c>
      <c r="F35" s="237" t="s">
        <v>124</v>
      </c>
      <c r="G35" s="299">
        <v>0</v>
      </c>
      <c r="H35" s="240">
        <v>7500</v>
      </c>
      <c r="I35" s="241">
        <f t="shared" si="0"/>
        <v>7500</v>
      </c>
      <c r="J35" s="243">
        <v>7500</v>
      </c>
      <c r="K35" s="346"/>
      <c r="L35" s="242"/>
      <c r="M35" s="242"/>
      <c r="N35" s="264"/>
      <c r="O35" s="244"/>
      <c r="P35" s="297" t="s">
        <v>226</v>
      </c>
      <c r="Q35" s="356"/>
      <c r="R35" s="245">
        <v>2</v>
      </c>
      <c r="S35" s="246">
        <v>10</v>
      </c>
      <c r="T35" s="247">
        <v>5</v>
      </c>
      <c r="U35" s="248">
        <v>0</v>
      </c>
      <c r="V35" s="247">
        <f t="shared" si="1"/>
        <v>5</v>
      </c>
      <c r="W35" s="249" t="s">
        <v>123</v>
      </c>
      <c r="X35" s="367">
        <v>0</v>
      </c>
      <c r="Y35" s="368">
        <v>0</v>
      </c>
      <c r="Z35" s="367">
        <v>5</v>
      </c>
      <c r="AA35" s="368">
        <v>0</v>
      </c>
      <c r="AB35" s="367">
        <v>5</v>
      </c>
      <c r="AC35" s="367"/>
      <c r="AD35" s="367"/>
      <c r="AE35" s="367">
        <v>0</v>
      </c>
      <c r="AF35" s="368">
        <v>0</v>
      </c>
      <c r="AG35" s="367">
        <v>5</v>
      </c>
      <c r="AH35" s="369">
        <v>0</v>
      </c>
      <c r="AI35" s="334" t="s">
        <v>114</v>
      </c>
      <c r="AJ35" s="238"/>
    </row>
    <row r="36" spans="1:36" s="57" customFormat="1" ht="30" customHeight="1" x14ac:dyDescent="0.15">
      <c r="A36" s="261">
        <v>14</v>
      </c>
      <c r="B36" s="149" t="s">
        <v>230</v>
      </c>
      <c r="C36" s="146" t="s">
        <v>227</v>
      </c>
      <c r="D36" s="146" t="s">
        <v>117</v>
      </c>
      <c r="E36" s="323" t="s">
        <v>177</v>
      </c>
      <c r="F36" s="149" t="s">
        <v>121</v>
      </c>
      <c r="G36" s="154">
        <v>0</v>
      </c>
      <c r="H36" s="137">
        <v>20000</v>
      </c>
      <c r="I36" s="138">
        <f t="shared" si="0"/>
        <v>20000</v>
      </c>
      <c r="J36" s="286">
        <v>20000</v>
      </c>
      <c r="K36" s="343"/>
      <c r="L36" s="139"/>
      <c r="M36" s="139"/>
      <c r="N36" s="156"/>
      <c r="O36" s="140"/>
      <c r="P36" s="294" t="s">
        <v>233</v>
      </c>
      <c r="Q36" s="354"/>
      <c r="R36" s="141">
        <v>2</v>
      </c>
      <c r="S36" s="142"/>
      <c r="T36" s="143">
        <v>20</v>
      </c>
      <c r="U36" s="144">
        <v>0</v>
      </c>
      <c r="V36" s="143">
        <f t="shared" si="1"/>
        <v>20</v>
      </c>
      <c r="W36" s="145" t="s">
        <v>120</v>
      </c>
      <c r="X36" s="361">
        <v>0</v>
      </c>
      <c r="Y36" s="362">
        <v>0.35</v>
      </c>
      <c r="Z36" s="361">
        <v>20</v>
      </c>
      <c r="AA36" s="362">
        <v>0.79</v>
      </c>
      <c r="AB36" s="361">
        <v>20</v>
      </c>
      <c r="AC36" s="361"/>
      <c r="AD36" s="361"/>
      <c r="AE36" s="361">
        <v>0</v>
      </c>
      <c r="AF36" s="362">
        <v>0.35</v>
      </c>
      <c r="AG36" s="361">
        <v>20</v>
      </c>
      <c r="AH36" s="363">
        <v>0.79</v>
      </c>
      <c r="AI36" s="332" t="s">
        <v>94</v>
      </c>
      <c r="AJ36" s="146"/>
    </row>
    <row r="37" spans="1:36" s="57" customFormat="1" ht="30" customHeight="1" x14ac:dyDescent="0.15">
      <c r="A37" s="261">
        <v>15</v>
      </c>
      <c r="B37" s="149" t="s">
        <v>231</v>
      </c>
      <c r="C37" s="146" t="s">
        <v>228</v>
      </c>
      <c r="D37" s="146" t="s">
        <v>117</v>
      </c>
      <c r="E37" s="323" t="s">
        <v>177</v>
      </c>
      <c r="F37" s="149" t="s">
        <v>121</v>
      </c>
      <c r="G37" s="154">
        <v>0</v>
      </c>
      <c r="H37" s="137">
        <v>30000</v>
      </c>
      <c r="I37" s="138">
        <f t="shared" si="0"/>
        <v>30000</v>
      </c>
      <c r="J37" s="286"/>
      <c r="K37" s="343"/>
      <c r="L37" s="139">
        <v>30000</v>
      </c>
      <c r="M37" s="139"/>
      <c r="N37" s="156"/>
      <c r="O37" s="140"/>
      <c r="P37" s="294" t="s">
        <v>235</v>
      </c>
      <c r="Q37" s="354"/>
      <c r="R37" s="141">
        <v>2</v>
      </c>
      <c r="S37" s="142"/>
      <c r="T37" s="143">
        <v>20</v>
      </c>
      <c r="U37" s="144">
        <v>0</v>
      </c>
      <c r="V37" s="143">
        <f t="shared" si="1"/>
        <v>20</v>
      </c>
      <c r="W37" s="145" t="s">
        <v>120</v>
      </c>
      <c r="X37" s="361">
        <v>0</v>
      </c>
      <c r="Y37" s="362">
        <v>0.35</v>
      </c>
      <c r="Z37" s="361">
        <v>20</v>
      </c>
      <c r="AA37" s="362">
        <v>0.79</v>
      </c>
      <c r="AB37" s="361">
        <v>20</v>
      </c>
      <c r="AC37" s="361"/>
      <c r="AD37" s="361"/>
      <c r="AE37" s="361">
        <v>0</v>
      </c>
      <c r="AF37" s="362">
        <v>0.35</v>
      </c>
      <c r="AG37" s="361">
        <v>20</v>
      </c>
      <c r="AH37" s="363">
        <v>0.79</v>
      </c>
      <c r="AI37" s="332" t="s">
        <v>94</v>
      </c>
      <c r="AJ37" s="146"/>
    </row>
    <row r="38" spans="1:36" s="57" customFormat="1" ht="30" customHeight="1" x14ac:dyDescent="0.15">
      <c r="A38" s="261">
        <v>16</v>
      </c>
      <c r="B38" s="149" t="s">
        <v>232</v>
      </c>
      <c r="C38" s="146" t="s">
        <v>229</v>
      </c>
      <c r="D38" s="146" t="s">
        <v>117</v>
      </c>
      <c r="E38" s="323" t="s">
        <v>177</v>
      </c>
      <c r="F38" s="149" t="s">
        <v>121</v>
      </c>
      <c r="G38" s="154">
        <v>0</v>
      </c>
      <c r="H38" s="137">
        <v>40000</v>
      </c>
      <c r="I38" s="138">
        <f t="shared" si="0"/>
        <v>40000</v>
      </c>
      <c r="J38" s="286"/>
      <c r="K38" s="343"/>
      <c r="L38" s="139"/>
      <c r="M38" s="139">
        <v>40000</v>
      </c>
      <c r="N38" s="156"/>
      <c r="O38" s="140"/>
      <c r="P38" s="294" t="s">
        <v>234</v>
      </c>
      <c r="Q38" s="354"/>
      <c r="R38" s="141">
        <v>2</v>
      </c>
      <c r="S38" s="142"/>
      <c r="T38" s="143">
        <v>20</v>
      </c>
      <c r="U38" s="144">
        <v>0</v>
      </c>
      <c r="V38" s="143">
        <f t="shared" si="1"/>
        <v>20</v>
      </c>
      <c r="W38" s="145" t="s">
        <v>120</v>
      </c>
      <c r="X38" s="361">
        <v>0</v>
      </c>
      <c r="Y38" s="362">
        <v>0.35</v>
      </c>
      <c r="Z38" s="361">
        <v>20</v>
      </c>
      <c r="AA38" s="362">
        <v>0.79</v>
      </c>
      <c r="AB38" s="361">
        <v>20</v>
      </c>
      <c r="AC38" s="361"/>
      <c r="AD38" s="361"/>
      <c r="AE38" s="361">
        <v>0</v>
      </c>
      <c r="AF38" s="362">
        <v>0.35</v>
      </c>
      <c r="AG38" s="361">
        <v>20</v>
      </c>
      <c r="AH38" s="363">
        <v>0.79</v>
      </c>
      <c r="AI38" s="332" t="s">
        <v>94</v>
      </c>
      <c r="AJ38" s="146"/>
    </row>
    <row r="39" spans="1:36" s="57" customFormat="1" ht="30" customHeight="1" x14ac:dyDescent="0.15">
      <c r="A39" s="261">
        <v>17</v>
      </c>
      <c r="B39" s="149" t="s">
        <v>236</v>
      </c>
      <c r="C39" s="146" t="s">
        <v>238</v>
      </c>
      <c r="D39" s="146" t="s">
        <v>199</v>
      </c>
      <c r="E39" s="323" t="s">
        <v>177</v>
      </c>
      <c r="F39" s="149" t="s">
        <v>121</v>
      </c>
      <c r="G39" s="154">
        <v>0</v>
      </c>
      <c r="H39" s="137">
        <v>29700</v>
      </c>
      <c r="I39" s="138">
        <f t="shared" si="0"/>
        <v>29700</v>
      </c>
      <c r="J39" s="286">
        <v>29700</v>
      </c>
      <c r="K39" s="343"/>
      <c r="L39" s="139"/>
      <c r="M39" s="139"/>
      <c r="N39" s="156"/>
      <c r="O39" s="140"/>
      <c r="P39" s="294" t="s">
        <v>240</v>
      </c>
      <c r="Q39" s="354"/>
      <c r="R39" s="141">
        <v>2</v>
      </c>
      <c r="S39" s="142"/>
      <c r="T39" s="143">
        <v>19.8</v>
      </c>
      <c r="U39" s="144">
        <v>0</v>
      </c>
      <c r="V39" s="143">
        <f t="shared" si="1"/>
        <v>19.8</v>
      </c>
      <c r="W39" s="145" t="s">
        <v>120</v>
      </c>
      <c r="X39" s="361">
        <v>0</v>
      </c>
      <c r="Y39" s="362">
        <v>0.5</v>
      </c>
      <c r="Z39" s="361">
        <v>19.8</v>
      </c>
      <c r="AA39" s="362">
        <v>0.8</v>
      </c>
      <c r="AB39" s="361">
        <v>32</v>
      </c>
      <c r="AC39" s="361"/>
      <c r="AD39" s="361"/>
      <c r="AE39" s="361">
        <v>0</v>
      </c>
      <c r="AF39" s="362">
        <v>0.5</v>
      </c>
      <c r="AG39" s="361">
        <v>19.8</v>
      </c>
      <c r="AH39" s="363">
        <v>0.8</v>
      </c>
      <c r="AI39" s="332" t="s">
        <v>94</v>
      </c>
      <c r="AJ39" s="146"/>
    </row>
    <row r="40" spans="1:36" s="57" customFormat="1" ht="30" customHeight="1" x14ac:dyDescent="0.15">
      <c r="A40" s="261">
        <v>18</v>
      </c>
      <c r="B40" s="149" t="s">
        <v>237</v>
      </c>
      <c r="C40" s="146" t="s">
        <v>239</v>
      </c>
      <c r="D40" s="146" t="s">
        <v>199</v>
      </c>
      <c r="E40" s="323" t="s">
        <v>177</v>
      </c>
      <c r="F40" s="149" t="s">
        <v>121</v>
      </c>
      <c r="G40" s="154">
        <v>0</v>
      </c>
      <c r="H40" s="137">
        <v>30000</v>
      </c>
      <c r="I40" s="138">
        <f t="shared" si="0"/>
        <v>30000</v>
      </c>
      <c r="J40" s="286"/>
      <c r="K40" s="343"/>
      <c r="L40" s="139">
        <v>30000</v>
      </c>
      <c r="M40" s="139"/>
      <c r="N40" s="156"/>
      <c r="O40" s="140"/>
      <c r="P40" s="294" t="s">
        <v>241</v>
      </c>
      <c r="Q40" s="354"/>
      <c r="R40" s="141">
        <v>2</v>
      </c>
      <c r="S40" s="142"/>
      <c r="T40" s="143">
        <v>10</v>
      </c>
      <c r="U40" s="144">
        <v>0</v>
      </c>
      <c r="V40" s="143">
        <f t="shared" si="1"/>
        <v>10</v>
      </c>
      <c r="W40" s="145" t="s">
        <v>120</v>
      </c>
      <c r="X40" s="361">
        <v>0</v>
      </c>
      <c r="Y40" s="362">
        <v>0.5</v>
      </c>
      <c r="Z40" s="361">
        <v>10</v>
      </c>
      <c r="AA40" s="362">
        <v>0.8</v>
      </c>
      <c r="AB40" s="361">
        <v>32</v>
      </c>
      <c r="AC40" s="361"/>
      <c r="AD40" s="361"/>
      <c r="AE40" s="361">
        <v>0</v>
      </c>
      <c r="AF40" s="362">
        <v>0.5</v>
      </c>
      <c r="AG40" s="361">
        <v>10</v>
      </c>
      <c r="AH40" s="363">
        <v>0.8</v>
      </c>
      <c r="AI40" s="332" t="s">
        <v>94</v>
      </c>
      <c r="AJ40" s="146"/>
    </row>
    <row r="41" spans="1:36" s="57" customFormat="1" ht="30" customHeight="1" x14ac:dyDescent="0.15">
      <c r="A41" s="261">
        <v>19</v>
      </c>
      <c r="B41" s="149" t="s">
        <v>127</v>
      </c>
      <c r="C41" s="146" t="s">
        <v>128</v>
      </c>
      <c r="D41" s="155" t="s">
        <v>129</v>
      </c>
      <c r="E41" s="323" t="s">
        <v>130</v>
      </c>
      <c r="F41" s="149" t="s">
        <v>130</v>
      </c>
      <c r="G41" s="154">
        <v>1800</v>
      </c>
      <c r="H41" s="137">
        <v>400</v>
      </c>
      <c r="I41" s="138">
        <f>+G41+H41</f>
        <v>2200</v>
      </c>
      <c r="J41" s="286">
        <v>2200</v>
      </c>
      <c r="K41" s="343"/>
      <c r="L41" s="139"/>
      <c r="M41" s="139"/>
      <c r="N41" s="156"/>
      <c r="O41" s="140"/>
      <c r="P41" s="236" t="s">
        <v>242</v>
      </c>
      <c r="Q41" s="354"/>
      <c r="R41" s="141">
        <v>2</v>
      </c>
      <c r="S41" s="142">
        <v>5</v>
      </c>
      <c r="T41" s="143">
        <v>1.8</v>
      </c>
      <c r="U41" s="144">
        <v>0</v>
      </c>
      <c r="V41" s="143">
        <f t="shared" ref="V41:V54" si="4">+T41+U41</f>
        <v>1.8</v>
      </c>
      <c r="W41" s="153" t="s">
        <v>126</v>
      </c>
      <c r="X41" s="361">
        <v>0</v>
      </c>
      <c r="Y41" s="362">
        <v>0</v>
      </c>
      <c r="Z41" s="361">
        <v>0.9</v>
      </c>
      <c r="AA41" s="362">
        <v>0.5</v>
      </c>
      <c r="AB41" s="361">
        <v>0.9</v>
      </c>
      <c r="AC41" s="361"/>
      <c r="AD41" s="361"/>
      <c r="AE41" s="361">
        <v>0</v>
      </c>
      <c r="AF41" s="362">
        <v>0</v>
      </c>
      <c r="AG41" s="361">
        <v>0.9</v>
      </c>
      <c r="AH41" s="363">
        <v>0.5</v>
      </c>
      <c r="AI41" s="332" t="s">
        <v>94</v>
      </c>
      <c r="AJ41" s="146"/>
    </row>
    <row r="42" spans="1:36" s="99" customFormat="1" ht="30" customHeight="1" x14ac:dyDescent="0.15">
      <c r="A42" s="261">
        <v>20</v>
      </c>
      <c r="B42" s="149" t="s">
        <v>201</v>
      </c>
      <c r="C42" s="152" t="s">
        <v>202</v>
      </c>
      <c r="D42" s="146" t="s">
        <v>131</v>
      </c>
      <c r="E42" s="323" t="s">
        <v>119</v>
      </c>
      <c r="F42" s="149" t="s">
        <v>119</v>
      </c>
      <c r="G42" s="154">
        <v>0</v>
      </c>
      <c r="H42" s="137">
        <v>22500</v>
      </c>
      <c r="I42" s="138">
        <f t="shared" ref="I42:I51" si="5">+G42+H42</f>
        <v>22500</v>
      </c>
      <c r="J42" s="286">
        <v>22500</v>
      </c>
      <c r="K42" s="343"/>
      <c r="L42" s="139"/>
      <c r="M42" s="139"/>
      <c r="N42" s="156"/>
      <c r="O42" s="140"/>
      <c r="P42" s="294" t="s">
        <v>249</v>
      </c>
      <c r="Q42" s="354"/>
      <c r="R42" s="141">
        <v>2</v>
      </c>
      <c r="S42" s="142">
        <v>10</v>
      </c>
      <c r="T42" s="143">
        <v>10</v>
      </c>
      <c r="U42" s="144">
        <v>0</v>
      </c>
      <c r="V42" s="143">
        <f t="shared" si="4"/>
        <v>10</v>
      </c>
      <c r="W42" s="145" t="s">
        <v>113</v>
      </c>
      <c r="X42" s="361">
        <v>3</v>
      </c>
      <c r="Y42" s="362">
        <v>0.33300000000000002</v>
      </c>
      <c r="Z42" s="361">
        <v>5</v>
      </c>
      <c r="AA42" s="362">
        <v>0.5</v>
      </c>
      <c r="AB42" s="361">
        <v>5</v>
      </c>
      <c r="AC42" s="361"/>
      <c r="AD42" s="361"/>
      <c r="AE42" s="361">
        <v>3</v>
      </c>
      <c r="AF42" s="362">
        <v>0.33300000000000002</v>
      </c>
      <c r="AG42" s="361">
        <v>5</v>
      </c>
      <c r="AH42" s="363">
        <v>0.5</v>
      </c>
      <c r="AI42" s="332" t="s">
        <v>94</v>
      </c>
      <c r="AJ42" s="146" t="s">
        <v>122</v>
      </c>
    </row>
    <row r="43" spans="1:36" s="99" customFormat="1" ht="30" customHeight="1" x14ac:dyDescent="0.15">
      <c r="A43" s="261">
        <v>21</v>
      </c>
      <c r="B43" s="149" t="s">
        <v>243</v>
      </c>
      <c r="C43" s="152" t="s">
        <v>244</v>
      </c>
      <c r="D43" s="146" t="s">
        <v>131</v>
      </c>
      <c r="E43" s="323" t="s">
        <v>119</v>
      </c>
      <c r="F43" s="149" t="s">
        <v>119</v>
      </c>
      <c r="G43" s="154">
        <v>0</v>
      </c>
      <c r="H43" s="137">
        <v>10000</v>
      </c>
      <c r="I43" s="138">
        <f t="shared" si="5"/>
        <v>10000</v>
      </c>
      <c r="J43" s="286"/>
      <c r="K43" s="343"/>
      <c r="L43" s="139">
        <v>10000</v>
      </c>
      <c r="M43" s="139"/>
      <c r="N43" s="156"/>
      <c r="O43" s="140"/>
      <c r="P43" s="294" t="s">
        <v>250</v>
      </c>
      <c r="Q43" s="354"/>
      <c r="R43" s="141">
        <v>2</v>
      </c>
      <c r="S43" s="142">
        <v>10</v>
      </c>
      <c r="T43" s="143">
        <v>10</v>
      </c>
      <c r="U43" s="144">
        <v>0</v>
      </c>
      <c r="V43" s="143">
        <f t="shared" si="4"/>
        <v>10</v>
      </c>
      <c r="W43" s="145" t="s">
        <v>113</v>
      </c>
      <c r="X43" s="361">
        <v>3</v>
      </c>
      <c r="Y43" s="362">
        <v>0.33300000000000002</v>
      </c>
      <c r="Z43" s="361">
        <v>5</v>
      </c>
      <c r="AA43" s="362">
        <v>0.5</v>
      </c>
      <c r="AB43" s="361">
        <v>5</v>
      </c>
      <c r="AC43" s="361"/>
      <c r="AD43" s="361"/>
      <c r="AE43" s="361">
        <v>3</v>
      </c>
      <c r="AF43" s="362">
        <v>0.33300000000000002</v>
      </c>
      <c r="AG43" s="361">
        <v>5</v>
      </c>
      <c r="AH43" s="363">
        <v>0.5</v>
      </c>
      <c r="AI43" s="332" t="s">
        <v>94</v>
      </c>
      <c r="AJ43" s="146" t="s">
        <v>122</v>
      </c>
    </row>
    <row r="44" spans="1:36" s="99" customFormat="1" ht="30" customHeight="1" x14ac:dyDescent="0.15">
      <c r="A44" s="261">
        <v>22</v>
      </c>
      <c r="B44" s="149" t="s">
        <v>245</v>
      </c>
      <c r="C44" s="152" t="s">
        <v>246</v>
      </c>
      <c r="D44" s="146" t="s">
        <v>131</v>
      </c>
      <c r="E44" s="323" t="s">
        <v>119</v>
      </c>
      <c r="F44" s="149" t="s">
        <v>119</v>
      </c>
      <c r="G44" s="154">
        <v>0</v>
      </c>
      <c r="H44" s="137">
        <v>10000</v>
      </c>
      <c r="I44" s="138">
        <f t="shared" si="5"/>
        <v>10000</v>
      </c>
      <c r="J44" s="286"/>
      <c r="K44" s="343"/>
      <c r="L44" s="139"/>
      <c r="M44" s="139">
        <v>10000</v>
      </c>
      <c r="N44" s="156"/>
      <c r="O44" s="140"/>
      <c r="P44" s="294" t="s">
        <v>250</v>
      </c>
      <c r="Q44" s="354"/>
      <c r="R44" s="141">
        <v>2</v>
      </c>
      <c r="S44" s="142">
        <v>10</v>
      </c>
      <c r="T44" s="143">
        <v>10</v>
      </c>
      <c r="U44" s="144">
        <v>0</v>
      </c>
      <c r="V44" s="143">
        <f t="shared" si="4"/>
        <v>10</v>
      </c>
      <c r="W44" s="145" t="s">
        <v>113</v>
      </c>
      <c r="X44" s="361">
        <v>3</v>
      </c>
      <c r="Y44" s="362">
        <v>0.33300000000000002</v>
      </c>
      <c r="Z44" s="361">
        <v>5</v>
      </c>
      <c r="AA44" s="362">
        <v>0.5</v>
      </c>
      <c r="AB44" s="361">
        <v>5</v>
      </c>
      <c r="AC44" s="361"/>
      <c r="AD44" s="361"/>
      <c r="AE44" s="361">
        <v>3</v>
      </c>
      <c r="AF44" s="362">
        <v>0.33300000000000002</v>
      </c>
      <c r="AG44" s="361">
        <v>5</v>
      </c>
      <c r="AH44" s="363">
        <v>0.5</v>
      </c>
      <c r="AI44" s="332" t="s">
        <v>94</v>
      </c>
      <c r="AJ44" s="146" t="s">
        <v>122</v>
      </c>
    </row>
    <row r="45" spans="1:36" s="99" customFormat="1" ht="30" customHeight="1" thickBot="1" x14ac:dyDescent="0.2">
      <c r="A45" s="291">
        <v>23</v>
      </c>
      <c r="B45" s="281" t="s">
        <v>247</v>
      </c>
      <c r="C45" s="270" t="s">
        <v>248</v>
      </c>
      <c r="D45" s="260" t="s">
        <v>131</v>
      </c>
      <c r="E45" s="324" t="s">
        <v>119</v>
      </c>
      <c r="F45" s="281" t="s">
        <v>119</v>
      </c>
      <c r="G45" s="298">
        <v>0</v>
      </c>
      <c r="H45" s="251">
        <v>22500</v>
      </c>
      <c r="I45" s="252">
        <f t="shared" si="5"/>
        <v>22500</v>
      </c>
      <c r="J45" s="288"/>
      <c r="K45" s="345"/>
      <c r="L45" s="253"/>
      <c r="M45" s="253"/>
      <c r="N45" s="271">
        <v>22500</v>
      </c>
      <c r="O45" s="254"/>
      <c r="P45" s="296" t="s">
        <v>249</v>
      </c>
      <c r="Q45" s="355"/>
      <c r="R45" s="255">
        <v>2</v>
      </c>
      <c r="S45" s="256">
        <v>10</v>
      </c>
      <c r="T45" s="257">
        <v>10</v>
      </c>
      <c r="U45" s="258">
        <v>0</v>
      </c>
      <c r="V45" s="257">
        <f t="shared" si="4"/>
        <v>10</v>
      </c>
      <c r="W45" s="259" t="s">
        <v>113</v>
      </c>
      <c r="X45" s="364">
        <v>3</v>
      </c>
      <c r="Y45" s="365">
        <v>0.33300000000000002</v>
      </c>
      <c r="Z45" s="364">
        <v>5</v>
      </c>
      <c r="AA45" s="365">
        <v>0.5</v>
      </c>
      <c r="AB45" s="364">
        <v>5</v>
      </c>
      <c r="AC45" s="364"/>
      <c r="AD45" s="364"/>
      <c r="AE45" s="364">
        <v>3</v>
      </c>
      <c r="AF45" s="365">
        <v>0.33300000000000002</v>
      </c>
      <c r="AG45" s="364">
        <v>5</v>
      </c>
      <c r="AH45" s="366">
        <v>0.5</v>
      </c>
      <c r="AI45" s="333" t="s">
        <v>94</v>
      </c>
      <c r="AJ45" s="260" t="s">
        <v>122</v>
      </c>
    </row>
    <row r="46" spans="1:36" s="57" customFormat="1" ht="30" customHeight="1" thickTop="1" x14ac:dyDescent="0.15">
      <c r="A46" s="265">
        <v>24</v>
      </c>
      <c r="B46" s="237" t="s">
        <v>135</v>
      </c>
      <c r="C46" s="238" t="s">
        <v>251</v>
      </c>
      <c r="D46" s="239" t="s">
        <v>132</v>
      </c>
      <c r="E46" s="325" t="s">
        <v>133</v>
      </c>
      <c r="F46" s="237" t="s">
        <v>133</v>
      </c>
      <c r="G46" s="299">
        <v>0</v>
      </c>
      <c r="H46" s="240">
        <v>71280</v>
      </c>
      <c r="I46" s="241">
        <f t="shared" si="5"/>
        <v>71280</v>
      </c>
      <c r="J46" s="243">
        <v>71280</v>
      </c>
      <c r="K46" s="346"/>
      <c r="L46" s="242"/>
      <c r="M46" s="242"/>
      <c r="N46" s="264"/>
      <c r="O46" s="244"/>
      <c r="P46" s="302" t="s">
        <v>136</v>
      </c>
      <c r="Q46" s="356"/>
      <c r="R46" s="245">
        <v>2</v>
      </c>
      <c r="S46" s="246">
        <v>63</v>
      </c>
      <c r="T46" s="247">
        <v>43.22</v>
      </c>
      <c r="U46" s="248">
        <v>0</v>
      </c>
      <c r="V46" s="247">
        <f t="shared" si="4"/>
        <v>43.22</v>
      </c>
      <c r="W46" s="249" t="s">
        <v>178</v>
      </c>
      <c r="X46" s="367">
        <v>0</v>
      </c>
      <c r="Y46" s="368">
        <v>0</v>
      </c>
      <c r="Z46" s="367">
        <v>43.22</v>
      </c>
      <c r="AA46" s="368">
        <v>1</v>
      </c>
      <c r="AB46" s="367">
        <v>21.6</v>
      </c>
      <c r="AC46" s="367"/>
      <c r="AD46" s="367"/>
      <c r="AE46" s="367">
        <v>0</v>
      </c>
      <c r="AF46" s="368">
        <v>0</v>
      </c>
      <c r="AG46" s="367">
        <v>43.22</v>
      </c>
      <c r="AH46" s="369">
        <v>1</v>
      </c>
      <c r="AI46" s="334" t="s">
        <v>114</v>
      </c>
      <c r="AJ46" s="238" t="s">
        <v>134</v>
      </c>
    </row>
    <row r="47" spans="1:36" s="57" customFormat="1" ht="30" customHeight="1" x14ac:dyDescent="0.15">
      <c r="A47" s="266">
        <v>25</v>
      </c>
      <c r="B47" s="149" t="s">
        <v>137</v>
      </c>
      <c r="C47" s="146" t="s">
        <v>252</v>
      </c>
      <c r="D47" s="151" t="s">
        <v>132</v>
      </c>
      <c r="E47" s="323" t="s">
        <v>133</v>
      </c>
      <c r="F47" s="149" t="s">
        <v>133</v>
      </c>
      <c r="G47" s="154">
        <v>0</v>
      </c>
      <c r="H47" s="137">
        <v>70950</v>
      </c>
      <c r="I47" s="138">
        <f t="shared" si="5"/>
        <v>70950</v>
      </c>
      <c r="J47" s="286"/>
      <c r="K47" s="343"/>
      <c r="L47" s="139">
        <v>70950</v>
      </c>
      <c r="M47" s="139"/>
      <c r="N47" s="156"/>
      <c r="O47" s="140"/>
      <c r="P47" s="295" t="s">
        <v>138</v>
      </c>
      <c r="Q47" s="354"/>
      <c r="R47" s="141">
        <v>2</v>
      </c>
      <c r="S47" s="142">
        <v>46</v>
      </c>
      <c r="T47" s="143">
        <v>42.95</v>
      </c>
      <c r="U47" s="144">
        <v>0</v>
      </c>
      <c r="V47" s="143">
        <f t="shared" si="4"/>
        <v>42.95</v>
      </c>
      <c r="W47" s="145" t="s">
        <v>178</v>
      </c>
      <c r="X47" s="361">
        <v>0</v>
      </c>
      <c r="Y47" s="362">
        <v>0</v>
      </c>
      <c r="Z47" s="361">
        <v>42.95</v>
      </c>
      <c r="AA47" s="362">
        <v>1</v>
      </c>
      <c r="AB47" s="361">
        <v>21.5</v>
      </c>
      <c r="AC47" s="361"/>
      <c r="AD47" s="361"/>
      <c r="AE47" s="361">
        <v>0</v>
      </c>
      <c r="AF47" s="362">
        <v>0</v>
      </c>
      <c r="AG47" s="361">
        <v>42.95</v>
      </c>
      <c r="AH47" s="363">
        <v>1</v>
      </c>
      <c r="AI47" s="332" t="s">
        <v>114</v>
      </c>
      <c r="AJ47" s="146" t="s">
        <v>134</v>
      </c>
    </row>
    <row r="48" spans="1:36" s="57" customFormat="1" ht="30" customHeight="1" x14ac:dyDescent="0.15">
      <c r="A48" s="265">
        <v>26</v>
      </c>
      <c r="B48" s="149" t="s">
        <v>139</v>
      </c>
      <c r="C48" s="146" t="s">
        <v>253</v>
      </c>
      <c r="D48" s="151" t="s">
        <v>132</v>
      </c>
      <c r="E48" s="323" t="s">
        <v>133</v>
      </c>
      <c r="F48" s="149" t="s">
        <v>133</v>
      </c>
      <c r="G48" s="154">
        <v>0</v>
      </c>
      <c r="H48" s="137">
        <v>76710</v>
      </c>
      <c r="I48" s="138">
        <f t="shared" si="5"/>
        <v>76710</v>
      </c>
      <c r="J48" s="286"/>
      <c r="K48" s="343"/>
      <c r="L48" s="139"/>
      <c r="M48" s="139">
        <v>76710</v>
      </c>
      <c r="N48" s="156"/>
      <c r="O48" s="140"/>
      <c r="P48" s="295" t="s">
        <v>140</v>
      </c>
      <c r="Q48" s="354"/>
      <c r="R48" s="141">
        <v>2</v>
      </c>
      <c r="S48" s="142">
        <v>74</v>
      </c>
      <c r="T48" s="143">
        <v>46.48</v>
      </c>
      <c r="U48" s="144">
        <v>0</v>
      </c>
      <c r="V48" s="143">
        <f t="shared" si="4"/>
        <v>46.48</v>
      </c>
      <c r="W48" s="145" t="s">
        <v>178</v>
      </c>
      <c r="X48" s="361">
        <v>0</v>
      </c>
      <c r="Y48" s="362">
        <v>0</v>
      </c>
      <c r="Z48" s="361">
        <v>46.48</v>
      </c>
      <c r="AA48" s="362">
        <v>1</v>
      </c>
      <c r="AB48" s="361">
        <v>23.2</v>
      </c>
      <c r="AC48" s="361"/>
      <c r="AD48" s="361"/>
      <c r="AE48" s="361">
        <v>0</v>
      </c>
      <c r="AF48" s="362">
        <v>0</v>
      </c>
      <c r="AG48" s="361">
        <v>46.48</v>
      </c>
      <c r="AH48" s="363">
        <v>1</v>
      </c>
      <c r="AI48" s="332" t="s">
        <v>114</v>
      </c>
      <c r="AJ48" s="146" t="s">
        <v>134</v>
      </c>
    </row>
    <row r="49" spans="1:86" s="235" customFormat="1" ht="30" customHeight="1" x14ac:dyDescent="0.15">
      <c r="A49" s="266">
        <v>27</v>
      </c>
      <c r="B49" s="149" t="s">
        <v>254</v>
      </c>
      <c r="C49" s="149" t="s">
        <v>255</v>
      </c>
      <c r="D49" s="151" t="s">
        <v>132</v>
      </c>
      <c r="E49" s="323" t="s">
        <v>142</v>
      </c>
      <c r="F49" s="149" t="s">
        <v>142</v>
      </c>
      <c r="G49" s="154">
        <v>0</v>
      </c>
      <c r="H49" s="137">
        <v>153000</v>
      </c>
      <c r="I49" s="138">
        <f t="shared" si="5"/>
        <v>153000</v>
      </c>
      <c r="J49" s="286">
        <v>76500</v>
      </c>
      <c r="K49" s="343"/>
      <c r="L49" s="139"/>
      <c r="M49" s="139"/>
      <c r="N49" s="156"/>
      <c r="O49" s="140"/>
      <c r="P49" s="295" t="s">
        <v>258</v>
      </c>
      <c r="Q49" s="354"/>
      <c r="R49" s="141">
        <v>2</v>
      </c>
      <c r="S49" s="142">
        <v>156</v>
      </c>
      <c r="T49" s="143">
        <v>51</v>
      </c>
      <c r="U49" s="144">
        <v>0</v>
      </c>
      <c r="V49" s="143">
        <f t="shared" si="4"/>
        <v>51</v>
      </c>
      <c r="W49" s="145" t="s">
        <v>141</v>
      </c>
      <c r="X49" s="361">
        <v>0</v>
      </c>
      <c r="Y49" s="362">
        <v>0</v>
      </c>
      <c r="Z49" s="361">
        <v>51</v>
      </c>
      <c r="AA49" s="362">
        <v>1</v>
      </c>
      <c r="AB49" s="361">
        <v>51</v>
      </c>
      <c r="AC49" s="361"/>
      <c r="AD49" s="361"/>
      <c r="AE49" s="361">
        <v>0</v>
      </c>
      <c r="AF49" s="362">
        <v>0</v>
      </c>
      <c r="AG49" s="361">
        <v>51</v>
      </c>
      <c r="AH49" s="363">
        <v>1</v>
      </c>
      <c r="AI49" s="332" t="s">
        <v>143</v>
      </c>
      <c r="AJ49" s="146" t="s">
        <v>144</v>
      </c>
    </row>
    <row r="50" spans="1:86" s="235" customFormat="1" ht="30" customHeight="1" x14ac:dyDescent="0.15">
      <c r="A50" s="265">
        <v>28</v>
      </c>
      <c r="B50" s="149" t="s">
        <v>256</v>
      </c>
      <c r="C50" s="149" t="s">
        <v>257</v>
      </c>
      <c r="D50" s="151" t="s">
        <v>132</v>
      </c>
      <c r="E50" s="323" t="s">
        <v>142</v>
      </c>
      <c r="F50" s="149" t="s">
        <v>142</v>
      </c>
      <c r="G50" s="154">
        <v>0</v>
      </c>
      <c r="H50" s="137">
        <v>153000</v>
      </c>
      <c r="I50" s="138">
        <f t="shared" si="5"/>
        <v>153000</v>
      </c>
      <c r="J50" s="286"/>
      <c r="K50" s="343"/>
      <c r="L50" s="139">
        <v>76500</v>
      </c>
      <c r="M50" s="139"/>
      <c r="N50" s="156"/>
      <c r="O50" s="140"/>
      <c r="P50" s="295" t="s">
        <v>258</v>
      </c>
      <c r="Q50" s="354"/>
      <c r="R50" s="141">
        <v>2</v>
      </c>
      <c r="S50" s="142">
        <v>156</v>
      </c>
      <c r="T50" s="143">
        <v>51</v>
      </c>
      <c r="U50" s="144">
        <v>0</v>
      </c>
      <c r="V50" s="143">
        <f t="shared" si="4"/>
        <v>51</v>
      </c>
      <c r="W50" s="145" t="s">
        <v>141</v>
      </c>
      <c r="X50" s="361">
        <v>0</v>
      </c>
      <c r="Y50" s="362">
        <v>0</v>
      </c>
      <c r="Z50" s="361">
        <v>51</v>
      </c>
      <c r="AA50" s="362">
        <v>1</v>
      </c>
      <c r="AB50" s="361">
        <v>51</v>
      </c>
      <c r="AC50" s="361"/>
      <c r="AD50" s="361"/>
      <c r="AE50" s="361">
        <v>0</v>
      </c>
      <c r="AF50" s="362">
        <v>0</v>
      </c>
      <c r="AG50" s="361">
        <v>51</v>
      </c>
      <c r="AH50" s="363">
        <v>1</v>
      </c>
      <c r="AI50" s="332" t="s">
        <v>143</v>
      </c>
      <c r="AJ50" s="146" t="s">
        <v>144</v>
      </c>
    </row>
    <row r="51" spans="1:86" s="57" customFormat="1" ht="30" customHeight="1" thickBot="1" x14ac:dyDescent="0.2">
      <c r="A51" s="267">
        <v>29</v>
      </c>
      <c r="B51" s="281" t="s">
        <v>145</v>
      </c>
      <c r="C51" s="260" t="s">
        <v>179</v>
      </c>
      <c r="D51" s="277" t="s">
        <v>132</v>
      </c>
      <c r="E51" s="324" t="s">
        <v>147</v>
      </c>
      <c r="F51" s="281" t="s">
        <v>147</v>
      </c>
      <c r="G51" s="298">
        <v>0</v>
      </c>
      <c r="H51" s="251">
        <v>100000</v>
      </c>
      <c r="I51" s="252">
        <f t="shared" si="5"/>
        <v>100000</v>
      </c>
      <c r="J51" s="288">
        <v>20000</v>
      </c>
      <c r="K51" s="345"/>
      <c r="L51" s="253">
        <v>20000</v>
      </c>
      <c r="M51" s="253">
        <v>20000</v>
      </c>
      <c r="N51" s="271"/>
      <c r="O51" s="254"/>
      <c r="P51" s="301" t="s">
        <v>146</v>
      </c>
      <c r="Q51" s="355"/>
      <c r="R51" s="255">
        <v>1</v>
      </c>
      <c r="S51" s="256">
        <v>12</v>
      </c>
      <c r="T51" s="257">
        <v>0</v>
      </c>
      <c r="U51" s="258">
        <v>50</v>
      </c>
      <c r="V51" s="257">
        <f t="shared" si="4"/>
        <v>50</v>
      </c>
      <c r="W51" s="259" t="s">
        <v>148</v>
      </c>
      <c r="X51" s="364"/>
      <c r="Y51" s="365"/>
      <c r="Z51" s="364"/>
      <c r="AA51" s="365"/>
      <c r="AB51" s="364"/>
      <c r="AC51" s="364"/>
      <c r="AD51" s="364"/>
      <c r="AE51" s="364"/>
      <c r="AF51" s="365"/>
      <c r="AG51" s="364"/>
      <c r="AH51" s="366"/>
      <c r="AI51" s="333" t="s">
        <v>143</v>
      </c>
      <c r="AJ51" s="260" t="s">
        <v>149</v>
      </c>
    </row>
    <row r="52" spans="1:86" s="57" customFormat="1" ht="30" customHeight="1" thickTop="1" x14ac:dyDescent="0.15">
      <c r="A52" s="274">
        <v>30</v>
      </c>
      <c r="B52" s="262" t="s">
        <v>156</v>
      </c>
      <c r="C52" s="263" t="s">
        <v>157</v>
      </c>
      <c r="D52" s="239" t="s">
        <v>151</v>
      </c>
      <c r="E52" s="325" t="s">
        <v>152</v>
      </c>
      <c r="F52" s="237" t="s">
        <v>154</v>
      </c>
      <c r="G52" s="299">
        <v>0</v>
      </c>
      <c r="H52" s="240">
        <v>36000</v>
      </c>
      <c r="I52" s="241">
        <f t="shared" ref="I52:I54" si="6">+G52+H52</f>
        <v>36000</v>
      </c>
      <c r="J52" s="243">
        <v>36000</v>
      </c>
      <c r="K52" s="346"/>
      <c r="L52" s="242"/>
      <c r="M52" s="264"/>
      <c r="N52" s="264"/>
      <c r="O52" s="244"/>
      <c r="P52" s="302" t="s">
        <v>158</v>
      </c>
      <c r="Q52" s="356"/>
      <c r="R52" s="245">
        <v>2</v>
      </c>
      <c r="S52" s="246">
        <v>35</v>
      </c>
      <c r="T52" s="247">
        <v>20</v>
      </c>
      <c r="U52" s="248">
        <v>0</v>
      </c>
      <c r="V52" s="247">
        <f t="shared" si="4"/>
        <v>20</v>
      </c>
      <c r="W52" s="339" t="s">
        <v>153</v>
      </c>
      <c r="X52" s="367">
        <v>0</v>
      </c>
      <c r="Y52" s="368">
        <v>0</v>
      </c>
      <c r="Z52" s="367">
        <v>20</v>
      </c>
      <c r="AA52" s="368">
        <v>1</v>
      </c>
      <c r="AB52" s="367">
        <v>20</v>
      </c>
      <c r="AC52" s="367"/>
      <c r="AD52" s="367"/>
      <c r="AE52" s="367">
        <v>0</v>
      </c>
      <c r="AF52" s="368">
        <v>0</v>
      </c>
      <c r="AG52" s="367">
        <v>20</v>
      </c>
      <c r="AH52" s="369">
        <v>1</v>
      </c>
      <c r="AI52" s="334" t="s">
        <v>114</v>
      </c>
      <c r="AJ52" s="238" t="s">
        <v>155</v>
      </c>
    </row>
    <row r="53" spans="1:86" s="57" customFormat="1" ht="30" customHeight="1" x14ac:dyDescent="0.15">
      <c r="A53" s="275">
        <v>31</v>
      </c>
      <c r="B53" s="150" t="s">
        <v>159</v>
      </c>
      <c r="C53" s="152" t="s">
        <v>160</v>
      </c>
      <c r="D53" s="151" t="s">
        <v>151</v>
      </c>
      <c r="E53" s="323" t="s">
        <v>152</v>
      </c>
      <c r="F53" s="149" t="s">
        <v>154</v>
      </c>
      <c r="G53" s="154">
        <v>0</v>
      </c>
      <c r="H53" s="137">
        <v>27000</v>
      </c>
      <c r="I53" s="138">
        <f t="shared" si="6"/>
        <v>27000</v>
      </c>
      <c r="J53" s="286"/>
      <c r="K53" s="343"/>
      <c r="L53" s="139">
        <v>27000</v>
      </c>
      <c r="M53" s="156"/>
      <c r="N53" s="156"/>
      <c r="O53" s="140"/>
      <c r="P53" s="295" t="s">
        <v>161</v>
      </c>
      <c r="Q53" s="354"/>
      <c r="R53" s="141">
        <v>2</v>
      </c>
      <c r="S53" s="142">
        <v>25</v>
      </c>
      <c r="T53" s="143">
        <v>15</v>
      </c>
      <c r="U53" s="144">
        <v>0</v>
      </c>
      <c r="V53" s="143">
        <f t="shared" si="4"/>
        <v>15</v>
      </c>
      <c r="W53" s="153" t="s">
        <v>153</v>
      </c>
      <c r="X53" s="361">
        <v>0</v>
      </c>
      <c r="Y53" s="362">
        <v>0</v>
      </c>
      <c r="Z53" s="361">
        <v>15</v>
      </c>
      <c r="AA53" s="362">
        <v>1</v>
      </c>
      <c r="AB53" s="361">
        <v>15</v>
      </c>
      <c r="AC53" s="361"/>
      <c r="AD53" s="361"/>
      <c r="AE53" s="361">
        <v>0</v>
      </c>
      <c r="AF53" s="362">
        <v>0</v>
      </c>
      <c r="AG53" s="361">
        <v>15</v>
      </c>
      <c r="AH53" s="363">
        <v>1</v>
      </c>
      <c r="AI53" s="332" t="s">
        <v>114</v>
      </c>
      <c r="AJ53" s="146" t="s">
        <v>155</v>
      </c>
    </row>
    <row r="54" spans="1:86" s="273" customFormat="1" ht="30" customHeight="1" thickBot="1" x14ac:dyDescent="0.2">
      <c r="A54" s="276">
        <v>32</v>
      </c>
      <c r="B54" s="269" t="s">
        <v>162</v>
      </c>
      <c r="C54" s="270" t="s">
        <v>163</v>
      </c>
      <c r="D54" s="250" t="s">
        <v>151</v>
      </c>
      <c r="E54" s="324" t="s">
        <v>152</v>
      </c>
      <c r="F54" s="281" t="s">
        <v>154</v>
      </c>
      <c r="G54" s="298">
        <v>0</v>
      </c>
      <c r="H54" s="251">
        <v>27000</v>
      </c>
      <c r="I54" s="252">
        <f t="shared" si="6"/>
        <v>27000</v>
      </c>
      <c r="J54" s="288"/>
      <c r="K54" s="345"/>
      <c r="L54" s="253"/>
      <c r="M54" s="271">
        <v>27000</v>
      </c>
      <c r="N54" s="271"/>
      <c r="O54" s="254"/>
      <c r="P54" s="301" t="s">
        <v>161</v>
      </c>
      <c r="Q54" s="355"/>
      <c r="R54" s="255">
        <v>2</v>
      </c>
      <c r="S54" s="256">
        <v>30</v>
      </c>
      <c r="T54" s="257">
        <v>15</v>
      </c>
      <c r="U54" s="258">
        <v>0</v>
      </c>
      <c r="V54" s="257">
        <f t="shared" si="4"/>
        <v>15</v>
      </c>
      <c r="W54" s="272" t="s">
        <v>153</v>
      </c>
      <c r="X54" s="364">
        <v>0</v>
      </c>
      <c r="Y54" s="365">
        <v>0</v>
      </c>
      <c r="Z54" s="364">
        <v>15</v>
      </c>
      <c r="AA54" s="365">
        <v>1</v>
      </c>
      <c r="AB54" s="364">
        <v>15</v>
      </c>
      <c r="AC54" s="364"/>
      <c r="AD54" s="364"/>
      <c r="AE54" s="364">
        <v>0</v>
      </c>
      <c r="AF54" s="365">
        <v>0</v>
      </c>
      <c r="AG54" s="364">
        <v>15</v>
      </c>
      <c r="AH54" s="366">
        <v>1</v>
      </c>
      <c r="AI54" s="333" t="s">
        <v>114</v>
      </c>
      <c r="AJ54" s="260" t="s">
        <v>155</v>
      </c>
      <c r="AK54" s="338"/>
      <c r="AL54" s="337"/>
      <c r="AM54" s="337"/>
      <c r="AN54" s="337"/>
      <c r="AO54" s="337"/>
      <c r="AP54" s="337"/>
      <c r="AQ54" s="337"/>
      <c r="AR54" s="337"/>
      <c r="AS54" s="337"/>
      <c r="AT54" s="337"/>
      <c r="AU54" s="337"/>
      <c r="AV54" s="337"/>
      <c r="AW54" s="337"/>
      <c r="AX54" s="337"/>
      <c r="AY54" s="337"/>
      <c r="AZ54" s="337"/>
      <c r="BA54" s="337"/>
      <c r="BB54" s="337"/>
      <c r="BC54" s="337"/>
      <c r="BD54" s="337"/>
      <c r="BE54" s="337"/>
      <c r="BF54" s="337"/>
      <c r="BG54" s="337"/>
      <c r="BH54" s="337"/>
      <c r="BI54" s="337"/>
      <c r="BJ54" s="337"/>
      <c r="BK54" s="337"/>
      <c r="BL54" s="337"/>
      <c r="BM54" s="337"/>
      <c r="BN54" s="337"/>
      <c r="BO54" s="337"/>
      <c r="BP54" s="337"/>
      <c r="BQ54" s="337"/>
      <c r="BR54" s="337"/>
      <c r="BS54" s="337"/>
      <c r="BT54" s="337"/>
      <c r="BU54" s="337"/>
      <c r="BV54" s="337"/>
      <c r="BW54" s="337"/>
      <c r="BX54" s="337"/>
      <c r="BY54" s="337"/>
      <c r="BZ54" s="337"/>
      <c r="CA54" s="337"/>
      <c r="CB54" s="337"/>
      <c r="CC54" s="337"/>
      <c r="CD54" s="337"/>
      <c r="CE54" s="337"/>
      <c r="CF54" s="337"/>
      <c r="CG54" s="337"/>
      <c r="CH54" s="337"/>
    </row>
    <row r="55" spans="1:86" s="57" customFormat="1" ht="30" customHeight="1" thickTop="1" x14ac:dyDescent="0.15">
      <c r="A55" s="278"/>
      <c r="B55" s="262"/>
      <c r="C55" s="263"/>
      <c r="D55" s="239"/>
      <c r="E55" s="325"/>
      <c r="F55" s="237"/>
      <c r="G55" s="299"/>
      <c r="H55" s="240"/>
      <c r="I55" s="241"/>
      <c r="J55" s="289"/>
      <c r="K55" s="347"/>
      <c r="L55" s="242"/>
      <c r="M55" s="242"/>
      <c r="N55" s="264"/>
      <c r="O55" s="244"/>
      <c r="P55" s="268"/>
      <c r="Q55" s="356"/>
      <c r="R55" s="245"/>
      <c r="S55" s="246"/>
      <c r="T55" s="247"/>
      <c r="U55" s="248"/>
      <c r="V55" s="247"/>
      <c r="W55" s="249"/>
      <c r="X55" s="367"/>
      <c r="Y55" s="368"/>
      <c r="Z55" s="367"/>
      <c r="AA55" s="368"/>
      <c r="AB55" s="367"/>
      <c r="AC55" s="367"/>
      <c r="AD55" s="367"/>
      <c r="AE55" s="367"/>
      <c r="AF55" s="368"/>
      <c r="AG55" s="367"/>
      <c r="AH55" s="369"/>
      <c r="AI55" s="334"/>
      <c r="AJ55" s="238"/>
    </row>
    <row r="56" spans="1:86" s="57" customFormat="1" ht="30" customHeight="1" x14ac:dyDescent="0.15">
      <c r="A56" s="278"/>
      <c r="B56" s="262"/>
      <c r="C56" s="263"/>
      <c r="D56" s="239"/>
      <c r="E56" s="325"/>
      <c r="F56" s="237"/>
      <c r="G56" s="299"/>
      <c r="H56" s="240"/>
      <c r="I56" s="241"/>
      <c r="J56" s="289"/>
      <c r="K56" s="347"/>
      <c r="L56" s="242"/>
      <c r="M56" s="242"/>
      <c r="N56" s="264"/>
      <c r="O56" s="244"/>
      <c r="P56" s="268"/>
      <c r="Q56" s="356"/>
      <c r="R56" s="245"/>
      <c r="S56" s="246"/>
      <c r="T56" s="247"/>
      <c r="U56" s="248"/>
      <c r="V56" s="247"/>
      <c r="W56" s="249"/>
      <c r="X56" s="367"/>
      <c r="Y56" s="368"/>
      <c r="Z56" s="367"/>
      <c r="AA56" s="368"/>
      <c r="AB56" s="367"/>
      <c r="AC56" s="367"/>
      <c r="AD56" s="367"/>
      <c r="AE56" s="367"/>
      <c r="AF56" s="368"/>
      <c r="AG56" s="367"/>
      <c r="AH56" s="369"/>
      <c r="AI56" s="334"/>
      <c r="AJ56" s="238"/>
    </row>
    <row r="57" spans="1:86" s="57" customFormat="1" ht="30" customHeight="1" x14ac:dyDescent="0.15">
      <c r="A57" s="278"/>
      <c r="B57" s="262"/>
      <c r="C57" s="263"/>
      <c r="D57" s="239"/>
      <c r="E57" s="325"/>
      <c r="F57" s="237"/>
      <c r="G57" s="299"/>
      <c r="H57" s="240"/>
      <c r="I57" s="241"/>
      <c r="J57" s="289"/>
      <c r="K57" s="347"/>
      <c r="L57" s="242"/>
      <c r="M57" s="242"/>
      <c r="N57" s="264"/>
      <c r="O57" s="244"/>
      <c r="P57" s="268"/>
      <c r="Q57" s="356"/>
      <c r="R57" s="245"/>
      <c r="S57" s="246"/>
      <c r="T57" s="247"/>
      <c r="U57" s="248"/>
      <c r="V57" s="247"/>
      <c r="W57" s="249"/>
      <c r="X57" s="367"/>
      <c r="Y57" s="368"/>
      <c r="Z57" s="367"/>
      <c r="AA57" s="368"/>
      <c r="AB57" s="367"/>
      <c r="AC57" s="367"/>
      <c r="AD57" s="367"/>
      <c r="AE57" s="367"/>
      <c r="AF57" s="368"/>
      <c r="AG57" s="367"/>
      <c r="AH57" s="369"/>
      <c r="AI57" s="334"/>
      <c r="AJ57" s="238"/>
    </row>
    <row r="58" spans="1:86" s="57" customFormat="1" ht="30" customHeight="1" x14ac:dyDescent="0.15">
      <c r="A58" s="278"/>
      <c r="B58" s="262"/>
      <c r="C58" s="263"/>
      <c r="D58" s="239"/>
      <c r="E58" s="325"/>
      <c r="F58" s="237"/>
      <c r="G58" s="299"/>
      <c r="H58" s="240"/>
      <c r="I58" s="241"/>
      <c r="J58" s="289"/>
      <c r="K58" s="347"/>
      <c r="L58" s="242"/>
      <c r="M58" s="242"/>
      <c r="N58" s="264"/>
      <c r="O58" s="244"/>
      <c r="P58" s="268"/>
      <c r="Q58" s="356"/>
      <c r="R58" s="245"/>
      <c r="S58" s="246"/>
      <c r="T58" s="247"/>
      <c r="U58" s="248"/>
      <c r="V58" s="247"/>
      <c r="W58" s="249"/>
      <c r="X58" s="367"/>
      <c r="Y58" s="368"/>
      <c r="Z58" s="367"/>
      <c r="AA58" s="368"/>
      <c r="AB58" s="367"/>
      <c r="AC58" s="367"/>
      <c r="AD58" s="367"/>
      <c r="AE58" s="367"/>
      <c r="AF58" s="368"/>
      <c r="AG58" s="367"/>
      <c r="AH58" s="369"/>
      <c r="AI58" s="334"/>
      <c r="AJ58" s="238"/>
    </row>
    <row r="59" spans="1:86" s="57" customFormat="1" ht="30" customHeight="1" x14ac:dyDescent="0.15">
      <c r="A59" s="278"/>
      <c r="B59" s="262"/>
      <c r="C59" s="263"/>
      <c r="D59" s="239"/>
      <c r="E59" s="325"/>
      <c r="F59" s="237"/>
      <c r="G59" s="299"/>
      <c r="H59" s="240"/>
      <c r="I59" s="241"/>
      <c r="J59" s="289"/>
      <c r="K59" s="347"/>
      <c r="L59" s="242"/>
      <c r="M59" s="242"/>
      <c r="N59" s="264"/>
      <c r="O59" s="244"/>
      <c r="P59" s="268"/>
      <c r="Q59" s="356"/>
      <c r="R59" s="245"/>
      <c r="S59" s="246"/>
      <c r="T59" s="247"/>
      <c r="U59" s="248"/>
      <c r="V59" s="247"/>
      <c r="W59" s="249"/>
      <c r="X59" s="367"/>
      <c r="Y59" s="368"/>
      <c r="Z59" s="367"/>
      <c r="AA59" s="368"/>
      <c r="AB59" s="367"/>
      <c r="AC59" s="367"/>
      <c r="AD59" s="367"/>
      <c r="AE59" s="367"/>
      <c r="AF59" s="368"/>
      <c r="AG59" s="367"/>
      <c r="AH59" s="369"/>
      <c r="AI59" s="334"/>
      <c r="AJ59" s="238"/>
    </row>
    <row r="60" spans="1:86" s="57" customFormat="1" ht="30" customHeight="1" x14ac:dyDescent="0.15">
      <c r="A60" s="278"/>
      <c r="B60" s="262"/>
      <c r="C60" s="263"/>
      <c r="D60" s="239"/>
      <c r="E60" s="325"/>
      <c r="F60" s="237"/>
      <c r="G60" s="299"/>
      <c r="H60" s="240"/>
      <c r="I60" s="241"/>
      <c r="J60" s="289"/>
      <c r="K60" s="347"/>
      <c r="L60" s="242"/>
      <c r="M60" s="242"/>
      <c r="N60" s="264"/>
      <c r="O60" s="244"/>
      <c r="P60" s="268"/>
      <c r="Q60" s="356"/>
      <c r="R60" s="245"/>
      <c r="S60" s="246"/>
      <c r="T60" s="247"/>
      <c r="U60" s="248"/>
      <c r="V60" s="247"/>
      <c r="W60" s="249"/>
      <c r="X60" s="367"/>
      <c r="Y60" s="368"/>
      <c r="Z60" s="367"/>
      <c r="AA60" s="368"/>
      <c r="AB60" s="367"/>
      <c r="AC60" s="367"/>
      <c r="AD60" s="367"/>
      <c r="AE60" s="367"/>
      <c r="AF60" s="368"/>
      <c r="AG60" s="367"/>
      <c r="AH60" s="369"/>
      <c r="AI60" s="334"/>
      <c r="AJ60" s="238"/>
    </row>
    <row r="61" spans="1:86" s="57" customFormat="1" ht="30" customHeight="1" x14ac:dyDescent="0.15">
      <c r="A61" s="278"/>
      <c r="B61" s="262"/>
      <c r="C61" s="263"/>
      <c r="D61" s="239"/>
      <c r="E61" s="325"/>
      <c r="F61" s="237"/>
      <c r="G61" s="299"/>
      <c r="H61" s="240"/>
      <c r="I61" s="241"/>
      <c r="J61" s="289"/>
      <c r="K61" s="347"/>
      <c r="L61" s="242"/>
      <c r="M61" s="242"/>
      <c r="N61" s="264"/>
      <c r="O61" s="244"/>
      <c r="P61" s="268"/>
      <c r="Q61" s="356"/>
      <c r="R61" s="245"/>
      <c r="S61" s="246"/>
      <c r="T61" s="247"/>
      <c r="U61" s="248"/>
      <c r="V61" s="247"/>
      <c r="W61" s="249"/>
      <c r="X61" s="367"/>
      <c r="Y61" s="368"/>
      <c r="Z61" s="367"/>
      <c r="AA61" s="368"/>
      <c r="AB61" s="367"/>
      <c r="AC61" s="367"/>
      <c r="AD61" s="367"/>
      <c r="AE61" s="367"/>
      <c r="AF61" s="368"/>
      <c r="AG61" s="367"/>
      <c r="AH61" s="369"/>
      <c r="AI61" s="334"/>
      <c r="AJ61" s="238"/>
    </row>
    <row r="62" spans="1:86" s="57" customFormat="1" ht="30" customHeight="1" x14ac:dyDescent="0.15">
      <c r="A62" s="278"/>
      <c r="B62" s="262"/>
      <c r="C62" s="263"/>
      <c r="D62" s="239"/>
      <c r="E62" s="325"/>
      <c r="F62" s="237"/>
      <c r="G62" s="299"/>
      <c r="H62" s="240"/>
      <c r="I62" s="241"/>
      <c r="J62" s="289"/>
      <c r="K62" s="347"/>
      <c r="L62" s="242"/>
      <c r="M62" s="242"/>
      <c r="N62" s="264"/>
      <c r="O62" s="244"/>
      <c r="P62" s="268"/>
      <c r="Q62" s="356"/>
      <c r="R62" s="245"/>
      <c r="S62" s="246"/>
      <c r="T62" s="247"/>
      <c r="U62" s="248"/>
      <c r="V62" s="247"/>
      <c r="W62" s="249"/>
      <c r="X62" s="367"/>
      <c r="Y62" s="368"/>
      <c r="Z62" s="367"/>
      <c r="AA62" s="368"/>
      <c r="AB62" s="367"/>
      <c r="AC62" s="367"/>
      <c r="AD62" s="367"/>
      <c r="AE62" s="367"/>
      <c r="AF62" s="368"/>
      <c r="AG62" s="367"/>
      <c r="AH62" s="369"/>
      <c r="AI62" s="334"/>
      <c r="AJ62" s="238"/>
    </row>
    <row r="63" spans="1:86" s="57" customFormat="1" ht="30" customHeight="1" x14ac:dyDescent="0.15">
      <c r="A63" s="278"/>
      <c r="B63" s="262"/>
      <c r="C63" s="263"/>
      <c r="D63" s="239"/>
      <c r="E63" s="325"/>
      <c r="F63" s="237"/>
      <c r="G63" s="299"/>
      <c r="H63" s="240"/>
      <c r="I63" s="241"/>
      <c r="J63" s="289"/>
      <c r="K63" s="347"/>
      <c r="L63" s="242"/>
      <c r="M63" s="242"/>
      <c r="N63" s="264"/>
      <c r="O63" s="244"/>
      <c r="P63" s="268"/>
      <c r="Q63" s="356"/>
      <c r="R63" s="245"/>
      <c r="S63" s="246"/>
      <c r="T63" s="247"/>
      <c r="U63" s="248"/>
      <c r="V63" s="247"/>
      <c r="W63" s="249"/>
      <c r="X63" s="367"/>
      <c r="Y63" s="368"/>
      <c r="Z63" s="367"/>
      <c r="AA63" s="368"/>
      <c r="AB63" s="367"/>
      <c r="AC63" s="367"/>
      <c r="AD63" s="367"/>
      <c r="AE63" s="367"/>
      <c r="AF63" s="368"/>
      <c r="AG63" s="367"/>
      <c r="AH63" s="369"/>
      <c r="AI63" s="334"/>
      <c r="AJ63" s="238"/>
    </row>
    <row r="64" spans="1:86" s="57" customFormat="1" ht="30" customHeight="1" x14ac:dyDescent="0.15">
      <c r="A64" s="278"/>
      <c r="B64" s="262"/>
      <c r="C64" s="263"/>
      <c r="D64" s="239"/>
      <c r="E64" s="325"/>
      <c r="F64" s="237"/>
      <c r="G64" s="299"/>
      <c r="H64" s="240"/>
      <c r="I64" s="241"/>
      <c r="J64" s="289"/>
      <c r="K64" s="347"/>
      <c r="L64" s="242"/>
      <c r="M64" s="242"/>
      <c r="N64" s="264"/>
      <c r="O64" s="244"/>
      <c r="P64" s="268"/>
      <c r="Q64" s="356"/>
      <c r="R64" s="245"/>
      <c r="S64" s="246"/>
      <c r="T64" s="247"/>
      <c r="U64" s="248"/>
      <c r="V64" s="247"/>
      <c r="W64" s="249"/>
      <c r="X64" s="367"/>
      <c r="Y64" s="368"/>
      <c r="Z64" s="367"/>
      <c r="AA64" s="368"/>
      <c r="AB64" s="367"/>
      <c r="AC64" s="367"/>
      <c r="AD64" s="367"/>
      <c r="AE64" s="367"/>
      <c r="AF64" s="368"/>
      <c r="AG64" s="367"/>
      <c r="AH64" s="369"/>
      <c r="AI64" s="334"/>
      <c r="AJ64" s="238"/>
    </row>
    <row r="65" spans="1:36" s="57" customFormat="1" ht="30" customHeight="1" x14ac:dyDescent="0.15">
      <c r="A65" s="278"/>
      <c r="B65" s="262"/>
      <c r="C65" s="263"/>
      <c r="D65" s="239"/>
      <c r="E65" s="325"/>
      <c r="F65" s="237"/>
      <c r="G65" s="299"/>
      <c r="H65" s="240"/>
      <c r="I65" s="241"/>
      <c r="J65" s="289"/>
      <c r="K65" s="347"/>
      <c r="L65" s="242"/>
      <c r="M65" s="242"/>
      <c r="N65" s="264"/>
      <c r="O65" s="244"/>
      <c r="P65" s="268"/>
      <c r="Q65" s="356"/>
      <c r="R65" s="245"/>
      <c r="S65" s="246"/>
      <c r="T65" s="247"/>
      <c r="U65" s="248"/>
      <c r="V65" s="247"/>
      <c r="W65" s="249"/>
      <c r="X65" s="367"/>
      <c r="Y65" s="368"/>
      <c r="Z65" s="367"/>
      <c r="AA65" s="368"/>
      <c r="AB65" s="367"/>
      <c r="AC65" s="367"/>
      <c r="AD65" s="367"/>
      <c r="AE65" s="367"/>
      <c r="AF65" s="368"/>
      <c r="AG65" s="367"/>
      <c r="AH65" s="369"/>
      <c r="AI65" s="334"/>
      <c r="AJ65" s="238"/>
    </row>
    <row r="66" spans="1:36" s="57" customFormat="1" ht="30" customHeight="1" x14ac:dyDescent="0.15">
      <c r="A66" s="278"/>
      <c r="B66" s="262"/>
      <c r="C66" s="263"/>
      <c r="D66" s="239"/>
      <c r="E66" s="325"/>
      <c r="F66" s="237"/>
      <c r="G66" s="299"/>
      <c r="H66" s="240"/>
      <c r="I66" s="241"/>
      <c r="J66" s="289"/>
      <c r="K66" s="347"/>
      <c r="L66" s="242"/>
      <c r="M66" s="242"/>
      <c r="N66" s="264"/>
      <c r="O66" s="244"/>
      <c r="P66" s="268"/>
      <c r="Q66" s="356"/>
      <c r="R66" s="245"/>
      <c r="S66" s="246"/>
      <c r="T66" s="247"/>
      <c r="U66" s="248"/>
      <c r="V66" s="247"/>
      <c r="W66" s="249"/>
      <c r="X66" s="367"/>
      <c r="Y66" s="368"/>
      <c r="Z66" s="367"/>
      <c r="AA66" s="368"/>
      <c r="AB66" s="367"/>
      <c r="AC66" s="367"/>
      <c r="AD66" s="367"/>
      <c r="AE66" s="367"/>
      <c r="AF66" s="368"/>
      <c r="AG66" s="367"/>
      <c r="AH66" s="369"/>
      <c r="AI66" s="334"/>
      <c r="AJ66" s="238"/>
    </row>
    <row r="67" spans="1:36" s="57" customFormat="1" ht="30" customHeight="1" x14ac:dyDescent="0.15">
      <c r="A67" s="278"/>
      <c r="B67" s="262"/>
      <c r="C67" s="263"/>
      <c r="D67" s="239"/>
      <c r="E67" s="325"/>
      <c r="F67" s="237"/>
      <c r="G67" s="299"/>
      <c r="H67" s="240"/>
      <c r="I67" s="241"/>
      <c r="J67" s="289"/>
      <c r="K67" s="347"/>
      <c r="L67" s="242"/>
      <c r="M67" s="242"/>
      <c r="N67" s="264"/>
      <c r="O67" s="244"/>
      <c r="P67" s="268"/>
      <c r="Q67" s="356"/>
      <c r="R67" s="245"/>
      <c r="S67" s="246"/>
      <c r="T67" s="247"/>
      <c r="U67" s="248"/>
      <c r="V67" s="247"/>
      <c r="W67" s="249"/>
      <c r="X67" s="367"/>
      <c r="Y67" s="368"/>
      <c r="Z67" s="367"/>
      <c r="AA67" s="368"/>
      <c r="AB67" s="367"/>
      <c r="AC67" s="367"/>
      <c r="AD67" s="367"/>
      <c r="AE67" s="367"/>
      <c r="AF67" s="368"/>
      <c r="AG67" s="367"/>
      <c r="AH67" s="369"/>
      <c r="AI67" s="334"/>
      <c r="AJ67" s="238"/>
    </row>
    <row r="68" spans="1:36" s="57" customFormat="1" ht="30" customHeight="1" x14ac:dyDescent="0.15">
      <c r="A68" s="278"/>
      <c r="B68" s="262"/>
      <c r="C68" s="263"/>
      <c r="D68" s="239"/>
      <c r="E68" s="325"/>
      <c r="F68" s="237"/>
      <c r="G68" s="299"/>
      <c r="H68" s="240"/>
      <c r="I68" s="241"/>
      <c r="J68" s="289"/>
      <c r="K68" s="347"/>
      <c r="L68" s="242"/>
      <c r="M68" s="242"/>
      <c r="N68" s="264"/>
      <c r="O68" s="244"/>
      <c r="P68" s="268"/>
      <c r="Q68" s="356"/>
      <c r="R68" s="245"/>
      <c r="S68" s="246"/>
      <c r="T68" s="247"/>
      <c r="U68" s="248"/>
      <c r="V68" s="247"/>
      <c r="W68" s="249"/>
      <c r="X68" s="367"/>
      <c r="Y68" s="368"/>
      <c r="Z68" s="367"/>
      <c r="AA68" s="368"/>
      <c r="AB68" s="367"/>
      <c r="AC68" s="367"/>
      <c r="AD68" s="367"/>
      <c r="AE68" s="367"/>
      <c r="AF68" s="368"/>
      <c r="AG68" s="367"/>
      <c r="AH68" s="369"/>
      <c r="AI68" s="334"/>
      <c r="AJ68" s="238"/>
    </row>
    <row r="69" spans="1:36" s="57" customFormat="1" ht="30" customHeight="1" x14ac:dyDescent="0.15">
      <c r="A69" s="278"/>
      <c r="B69" s="262"/>
      <c r="C69" s="263"/>
      <c r="D69" s="239"/>
      <c r="E69" s="325"/>
      <c r="F69" s="237"/>
      <c r="G69" s="299"/>
      <c r="H69" s="240"/>
      <c r="I69" s="241"/>
      <c r="J69" s="289"/>
      <c r="K69" s="347"/>
      <c r="L69" s="242"/>
      <c r="M69" s="242"/>
      <c r="N69" s="264"/>
      <c r="O69" s="244"/>
      <c r="P69" s="268"/>
      <c r="Q69" s="356"/>
      <c r="R69" s="245"/>
      <c r="S69" s="246"/>
      <c r="T69" s="247"/>
      <c r="U69" s="248"/>
      <c r="V69" s="247"/>
      <c r="W69" s="249"/>
      <c r="X69" s="367"/>
      <c r="Y69" s="368"/>
      <c r="Z69" s="367"/>
      <c r="AA69" s="368"/>
      <c r="AB69" s="367"/>
      <c r="AC69" s="367"/>
      <c r="AD69" s="367"/>
      <c r="AE69" s="367"/>
      <c r="AF69" s="368"/>
      <c r="AG69" s="367"/>
      <c r="AH69" s="369"/>
      <c r="AI69" s="334"/>
      <c r="AJ69" s="238"/>
    </row>
    <row r="70" spans="1:36" s="57" customFormat="1" ht="30" customHeight="1" x14ac:dyDescent="0.15">
      <c r="A70" s="278"/>
      <c r="B70" s="262"/>
      <c r="C70" s="263"/>
      <c r="D70" s="239"/>
      <c r="E70" s="325"/>
      <c r="F70" s="237"/>
      <c r="G70" s="299"/>
      <c r="H70" s="240"/>
      <c r="I70" s="241"/>
      <c r="J70" s="289"/>
      <c r="K70" s="347"/>
      <c r="L70" s="242"/>
      <c r="M70" s="242"/>
      <c r="N70" s="264"/>
      <c r="O70" s="244"/>
      <c r="P70" s="268"/>
      <c r="Q70" s="356"/>
      <c r="R70" s="245"/>
      <c r="S70" s="246"/>
      <c r="T70" s="247"/>
      <c r="U70" s="248"/>
      <c r="V70" s="247"/>
      <c r="W70" s="249"/>
      <c r="X70" s="367"/>
      <c r="Y70" s="368"/>
      <c r="Z70" s="367"/>
      <c r="AA70" s="368"/>
      <c r="AB70" s="367"/>
      <c r="AC70" s="367"/>
      <c r="AD70" s="367"/>
      <c r="AE70" s="367"/>
      <c r="AF70" s="368"/>
      <c r="AG70" s="367"/>
      <c r="AH70" s="369"/>
      <c r="AI70" s="334"/>
      <c r="AJ70" s="238"/>
    </row>
    <row r="71" spans="1:36" s="57" customFormat="1" ht="30" customHeight="1" x14ac:dyDescent="0.15">
      <c r="A71" s="278"/>
      <c r="B71" s="262"/>
      <c r="C71" s="263"/>
      <c r="D71" s="239"/>
      <c r="E71" s="325"/>
      <c r="F71" s="237"/>
      <c r="G71" s="299"/>
      <c r="H71" s="240"/>
      <c r="I71" s="241"/>
      <c r="J71" s="289"/>
      <c r="K71" s="347"/>
      <c r="L71" s="242"/>
      <c r="M71" s="242"/>
      <c r="N71" s="264"/>
      <c r="O71" s="244"/>
      <c r="P71" s="268"/>
      <c r="Q71" s="356"/>
      <c r="R71" s="245"/>
      <c r="S71" s="246"/>
      <c r="T71" s="247"/>
      <c r="U71" s="248"/>
      <c r="V71" s="247"/>
      <c r="W71" s="249"/>
      <c r="X71" s="367"/>
      <c r="Y71" s="368"/>
      <c r="Z71" s="367"/>
      <c r="AA71" s="368"/>
      <c r="AB71" s="367"/>
      <c r="AC71" s="367"/>
      <c r="AD71" s="367"/>
      <c r="AE71" s="367"/>
      <c r="AF71" s="368"/>
      <c r="AG71" s="367"/>
      <c r="AH71" s="369"/>
      <c r="AI71" s="334"/>
      <c r="AJ71" s="238"/>
    </row>
    <row r="72" spans="1:36" s="57" customFormat="1" ht="30" customHeight="1" x14ac:dyDescent="0.15">
      <c r="A72" s="278"/>
      <c r="B72" s="262"/>
      <c r="C72" s="263"/>
      <c r="D72" s="239"/>
      <c r="E72" s="325"/>
      <c r="F72" s="237"/>
      <c r="G72" s="299"/>
      <c r="H72" s="240"/>
      <c r="I72" s="241"/>
      <c r="J72" s="289"/>
      <c r="K72" s="347"/>
      <c r="L72" s="242"/>
      <c r="M72" s="242"/>
      <c r="N72" s="264"/>
      <c r="O72" s="244"/>
      <c r="P72" s="268"/>
      <c r="Q72" s="356"/>
      <c r="R72" s="245"/>
      <c r="S72" s="246"/>
      <c r="T72" s="247"/>
      <c r="U72" s="248"/>
      <c r="V72" s="247"/>
      <c r="W72" s="249"/>
      <c r="X72" s="367"/>
      <c r="Y72" s="368"/>
      <c r="Z72" s="367"/>
      <c r="AA72" s="368"/>
      <c r="AB72" s="367"/>
      <c r="AC72" s="367"/>
      <c r="AD72" s="367"/>
      <c r="AE72" s="367"/>
      <c r="AF72" s="368"/>
      <c r="AG72" s="367"/>
      <c r="AH72" s="369"/>
      <c r="AI72" s="334"/>
      <c r="AJ72" s="238"/>
    </row>
    <row r="73" spans="1:36" s="57" customFormat="1" ht="30" customHeight="1" x14ac:dyDescent="0.15">
      <c r="A73" s="278"/>
      <c r="B73" s="262"/>
      <c r="C73" s="263"/>
      <c r="D73" s="239"/>
      <c r="E73" s="325"/>
      <c r="F73" s="237"/>
      <c r="G73" s="299"/>
      <c r="H73" s="240"/>
      <c r="I73" s="241"/>
      <c r="J73" s="289"/>
      <c r="K73" s="347"/>
      <c r="L73" s="242"/>
      <c r="M73" s="242"/>
      <c r="N73" s="264"/>
      <c r="O73" s="244"/>
      <c r="P73" s="268"/>
      <c r="Q73" s="356"/>
      <c r="R73" s="245"/>
      <c r="S73" s="246"/>
      <c r="T73" s="247"/>
      <c r="U73" s="248"/>
      <c r="V73" s="247"/>
      <c r="W73" s="249"/>
      <c r="X73" s="367"/>
      <c r="Y73" s="368"/>
      <c r="Z73" s="367"/>
      <c r="AA73" s="368"/>
      <c r="AB73" s="367"/>
      <c r="AC73" s="367"/>
      <c r="AD73" s="367"/>
      <c r="AE73" s="367"/>
      <c r="AF73" s="368"/>
      <c r="AG73" s="367"/>
      <c r="AH73" s="369"/>
      <c r="AI73" s="334"/>
      <c r="AJ73" s="238"/>
    </row>
    <row r="74" spans="1:36" s="57" customFormat="1" ht="30" customHeight="1" x14ac:dyDescent="0.15">
      <c r="A74" s="278"/>
      <c r="B74" s="262"/>
      <c r="C74" s="263"/>
      <c r="D74" s="239"/>
      <c r="E74" s="325"/>
      <c r="F74" s="237"/>
      <c r="G74" s="299"/>
      <c r="H74" s="240"/>
      <c r="I74" s="241"/>
      <c r="J74" s="289"/>
      <c r="K74" s="347"/>
      <c r="L74" s="242"/>
      <c r="M74" s="242"/>
      <c r="N74" s="264"/>
      <c r="O74" s="244"/>
      <c r="P74" s="268"/>
      <c r="Q74" s="356"/>
      <c r="R74" s="245"/>
      <c r="S74" s="246"/>
      <c r="T74" s="247"/>
      <c r="U74" s="248"/>
      <c r="V74" s="247"/>
      <c r="W74" s="249"/>
      <c r="X74" s="367"/>
      <c r="Y74" s="368"/>
      <c r="Z74" s="367"/>
      <c r="AA74" s="368"/>
      <c r="AB74" s="367"/>
      <c r="AC74" s="367"/>
      <c r="AD74" s="367"/>
      <c r="AE74" s="367"/>
      <c r="AF74" s="368"/>
      <c r="AG74" s="367"/>
      <c r="AH74" s="369"/>
      <c r="AI74" s="334"/>
      <c r="AJ74" s="238"/>
    </row>
    <row r="75" spans="1:36" ht="30" customHeight="1" x14ac:dyDescent="0.15">
      <c r="A75" s="147"/>
      <c r="B75" s="158" t="s">
        <v>10</v>
      </c>
      <c r="C75" s="152"/>
      <c r="D75" s="151"/>
      <c r="E75" s="323"/>
      <c r="F75" s="327"/>
      <c r="G75" s="154"/>
      <c r="H75" s="137"/>
      <c r="I75" s="138"/>
      <c r="J75" s="371">
        <f t="shared" ref="J75:O75" si="7">SUM(J23:J74)</f>
        <v>594930</v>
      </c>
      <c r="K75" s="372">
        <f t="shared" si="7"/>
        <v>0</v>
      </c>
      <c r="L75" s="139">
        <f t="shared" si="7"/>
        <v>428200</v>
      </c>
      <c r="M75" s="139">
        <f t="shared" si="7"/>
        <v>248710</v>
      </c>
      <c r="N75" s="156">
        <f t="shared" si="7"/>
        <v>97500</v>
      </c>
      <c r="O75" s="156">
        <f t="shared" si="7"/>
        <v>0</v>
      </c>
      <c r="P75" s="157"/>
      <c r="Q75" s="354"/>
      <c r="R75" s="141"/>
      <c r="S75" s="142"/>
      <c r="T75" s="143"/>
      <c r="U75" s="144"/>
      <c r="V75" s="143"/>
      <c r="W75" s="145"/>
      <c r="X75" s="361"/>
      <c r="Y75" s="362"/>
      <c r="Z75" s="361"/>
      <c r="AA75" s="362"/>
      <c r="AB75" s="361"/>
      <c r="AC75" s="361"/>
      <c r="AD75" s="361"/>
      <c r="AE75" s="361"/>
      <c r="AF75" s="362"/>
      <c r="AG75" s="361"/>
      <c r="AH75" s="363"/>
      <c r="AI75" s="332"/>
      <c r="AJ75" s="146"/>
    </row>
    <row r="76" spans="1:36" ht="30" customHeight="1" x14ac:dyDescent="0.15">
      <c r="A76" s="103"/>
      <c r="B76" s="46"/>
      <c r="C76" s="40"/>
      <c r="D76" s="48"/>
      <c r="E76" s="80"/>
      <c r="F76" s="326"/>
      <c r="G76" s="300"/>
      <c r="H76" s="43"/>
      <c r="I76" s="77"/>
      <c r="J76" s="290"/>
      <c r="K76" s="348"/>
      <c r="L76" s="55"/>
      <c r="M76" s="55"/>
      <c r="N76" s="283"/>
      <c r="O76" s="56"/>
      <c r="P76" s="148"/>
      <c r="Q76" s="352"/>
      <c r="R76" s="98"/>
      <c r="S76" s="39"/>
      <c r="T76" s="38"/>
      <c r="U76" s="44"/>
      <c r="V76" s="38"/>
      <c r="W76" s="47"/>
      <c r="X76" s="357"/>
      <c r="Y76" s="358"/>
      <c r="Z76" s="357"/>
      <c r="AA76" s="358"/>
      <c r="AB76" s="357"/>
      <c r="AC76" s="357"/>
      <c r="AD76" s="357"/>
      <c r="AE76" s="357"/>
      <c r="AF76" s="358"/>
      <c r="AG76" s="357"/>
      <c r="AH76" s="370"/>
      <c r="AI76" s="335"/>
      <c r="AJ76" s="49"/>
    </row>
    <row r="77" spans="1:36" s="57" customFormat="1" ht="30" customHeight="1" x14ac:dyDescent="0.15">
      <c r="A77" s="103"/>
      <c r="B77" s="46" t="s">
        <v>150</v>
      </c>
      <c r="C77" s="102" t="s">
        <v>283</v>
      </c>
      <c r="D77" s="48"/>
      <c r="E77" s="80"/>
      <c r="F77" s="326"/>
      <c r="G77" s="300"/>
      <c r="H77" s="43"/>
      <c r="I77" s="77"/>
      <c r="J77" s="136">
        <f t="shared" ref="J77:O77" si="8">SUMIFS(J23:J74,$R$23:$R$74,1)</f>
        <v>20000</v>
      </c>
      <c r="K77" s="284">
        <f t="shared" si="8"/>
        <v>0</v>
      </c>
      <c r="L77" s="284">
        <f t="shared" si="8"/>
        <v>20000</v>
      </c>
      <c r="M77" s="284">
        <f t="shared" si="8"/>
        <v>20000</v>
      </c>
      <c r="N77" s="284">
        <f t="shared" si="8"/>
        <v>0</v>
      </c>
      <c r="O77" s="77">
        <f t="shared" si="8"/>
        <v>0</v>
      </c>
      <c r="P77" s="41"/>
      <c r="Q77" s="352"/>
      <c r="R77" s="98"/>
      <c r="S77" s="39"/>
      <c r="T77" s="38"/>
      <c r="U77" s="44"/>
      <c r="V77" s="38"/>
      <c r="W77" s="47"/>
      <c r="X77" s="357"/>
      <c r="Y77" s="358"/>
      <c r="Z77" s="357"/>
      <c r="AA77" s="358"/>
      <c r="AB77" s="357"/>
      <c r="AC77" s="357"/>
      <c r="AD77" s="357"/>
      <c r="AE77" s="357"/>
      <c r="AF77" s="358"/>
      <c r="AG77" s="357"/>
      <c r="AH77" s="370"/>
      <c r="AI77" s="335"/>
      <c r="AJ77" s="49"/>
    </row>
    <row r="78" spans="1:36" s="57" customFormat="1" ht="30" customHeight="1" x14ac:dyDescent="0.15">
      <c r="A78" s="103"/>
      <c r="B78" s="45"/>
      <c r="C78" s="100" t="s">
        <v>284</v>
      </c>
      <c r="D78" s="48"/>
      <c r="E78" s="80"/>
      <c r="F78" s="326"/>
      <c r="G78" s="300"/>
      <c r="H78" s="43"/>
      <c r="I78" s="77"/>
      <c r="J78" s="136">
        <f t="shared" ref="J78:O78" si="9">SUMIFS(J23:J74,$R$23:$R$74,2)</f>
        <v>574930</v>
      </c>
      <c r="K78" s="284">
        <f t="shared" si="9"/>
        <v>0</v>
      </c>
      <c r="L78" s="284">
        <f t="shared" si="9"/>
        <v>408200</v>
      </c>
      <c r="M78" s="284">
        <f t="shared" si="9"/>
        <v>228710</v>
      </c>
      <c r="N78" s="284">
        <f t="shared" si="9"/>
        <v>97500</v>
      </c>
      <c r="O78" s="77">
        <f t="shared" si="9"/>
        <v>0</v>
      </c>
      <c r="P78" s="41"/>
      <c r="Q78" s="352"/>
      <c r="R78" s="98"/>
      <c r="S78" s="39"/>
      <c r="T78" s="38"/>
      <c r="U78" s="44"/>
      <c r="V78" s="38"/>
      <c r="W78" s="47"/>
      <c r="X78" s="357"/>
      <c r="Y78" s="358"/>
      <c r="Z78" s="357"/>
      <c r="AA78" s="358"/>
      <c r="AB78" s="357"/>
      <c r="AC78" s="357"/>
      <c r="AD78" s="357"/>
      <c r="AE78" s="357"/>
      <c r="AF78" s="358"/>
      <c r="AG78" s="357"/>
      <c r="AH78" s="370"/>
      <c r="AI78" s="335"/>
      <c r="AJ78" s="49"/>
    </row>
    <row r="79" spans="1:36" s="57" customFormat="1" ht="30" customHeight="1" x14ac:dyDescent="0.15">
      <c r="A79" s="103"/>
      <c r="B79" s="45"/>
      <c r="C79" s="101" t="s">
        <v>285</v>
      </c>
      <c r="D79" s="48"/>
      <c r="E79" s="80"/>
      <c r="F79" s="326"/>
      <c r="G79" s="300"/>
      <c r="H79" s="43"/>
      <c r="I79" s="77"/>
      <c r="J79" s="136">
        <f t="shared" ref="J79:O79" si="10">SUMIFS(J23:J74,$R$23:$R$74,3)</f>
        <v>0</v>
      </c>
      <c r="K79" s="284">
        <f t="shared" si="10"/>
        <v>0</v>
      </c>
      <c r="L79" s="284">
        <f t="shared" si="10"/>
        <v>0</v>
      </c>
      <c r="M79" s="284">
        <f t="shared" si="10"/>
        <v>0</v>
      </c>
      <c r="N79" s="284">
        <f t="shared" si="10"/>
        <v>0</v>
      </c>
      <c r="O79" s="77">
        <f t="shared" si="10"/>
        <v>0</v>
      </c>
      <c r="P79" s="41"/>
      <c r="Q79" s="352"/>
      <c r="R79" s="98"/>
      <c r="S79" s="39"/>
      <c r="T79" s="38"/>
      <c r="U79" s="44"/>
      <c r="V79" s="38"/>
      <c r="W79" s="47"/>
      <c r="X79" s="357"/>
      <c r="Y79" s="358"/>
      <c r="Z79" s="357"/>
      <c r="AA79" s="358"/>
      <c r="AB79" s="357"/>
      <c r="AC79" s="357"/>
      <c r="AD79" s="357"/>
      <c r="AE79" s="357"/>
      <c r="AF79" s="358"/>
      <c r="AG79" s="357"/>
      <c r="AH79" s="370"/>
      <c r="AI79" s="335"/>
      <c r="AJ79" s="49"/>
    </row>
    <row r="80" spans="1:36" ht="32.25" customHeight="1" x14ac:dyDescent="0.15">
      <c r="J80" s="160" t="str">
        <f t="shared" ref="J80:O80" si="11">IF(J77+J78+J79=J75,"OK","NG")</f>
        <v>OK</v>
      </c>
      <c r="K80" s="160" t="str">
        <f t="shared" ref="K80" si="12">IF(K77+K78+K79=K75,"OK","NG")</f>
        <v>OK</v>
      </c>
      <c r="L80" s="160" t="str">
        <f t="shared" si="11"/>
        <v>OK</v>
      </c>
      <c r="M80" s="160" t="str">
        <f t="shared" si="11"/>
        <v>OK</v>
      </c>
      <c r="N80" s="160" t="str">
        <f t="shared" si="11"/>
        <v>OK</v>
      </c>
      <c r="O80" s="160" t="str">
        <f t="shared" si="11"/>
        <v>OK</v>
      </c>
    </row>
  </sheetData>
  <autoFilter ref="A22:AJ54"/>
  <mergeCells count="41">
    <mergeCell ref="AG15:AH18"/>
    <mergeCell ref="X19:X21"/>
    <mergeCell ref="Y19:Y21"/>
    <mergeCell ref="Z19:Z21"/>
    <mergeCell ref="AA19:AA21"/>
    <mergeCell ref="X15:Y18"/>
    <mergeCell ref="Z15:AB18"/>
    <mergeCell ref="AC15:AC21"/>
    <mergeCell ref="AD15:AD21"/>
    <mergeCell ref="AE15:AF18"/>
    <mergeCell ref="AB19:AB21"/>
    <mergeCell ref="AE19:AE21"/>
    <mergeCell ref="AF19:AF21"/>
    <mergeCell ref="AG19:AG21"/>
    <mergeCell ref="AH19:AH21"/>
    <mergeCell ref="X13:AB14"/>
    <mergeCell ref="AC13:AH14"/>
    <mergeCell ref="AI13:AI21"/>
    <mergeCell ref="AJ13:AJ21"/>
    <mergeCell ref="G15:I16"/>
    <mergeCell ref="J15:J21"/>
    <mergeCell ref="L15:L21"/>
    <mergeCell ref="M15:M21"/>
    <mergeCell ref="N15:N21"/>
    <mergeCell ref="O15:O21"/>
    <mergeCell ref="J13:O14"/>
    <mergeCell ref="P13:P21"/>
    <mergeCell ref="R13:R21"/>
    <mergeCell ref="S13:S21"/>
    <mergeCell ref="T13:V15"/>
    <mergeCell ref="W13:W21"/>
    <mergeCell ref="T16:T21"/>
    <mergeCell ref="U16:U21"/>
    <mergeCell ref="V16:V21"/>
    <mergeCell ref="A13:A21"/>
    <mergeCell ref="B13:B21"/>
    <mergeCell ref="D13:D21"/>
    <mergeCell ref="E13:E21"/>
    <mergeCell ref="F13:F21"/>
    <mergeCell ref="G13:I14"/>
    <mergeCell ref="K18:K21"/>
  </mergeCells>
  <phoneticPr fontId="1"/>
  <printOptions horizontalCentered="1"/>
  <pageMargins left="0.23622047244094491" right="0.23622047244094491" top="0.35433070866141736" bottom="0.35433070866141736" header="0.31496062992125984" footer="0.31496062992125984"/>
  <pageSetup paperSize="8" scale="45" orientation="landscape" cellComments="asDisplayed" horizontalDpi="300" verticalDpi="300" r:id="rId1"/>
  <headerFooter differentFirst="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H36"/>
  <sheetViews>
    <sheetView tabSelected="1" view="pageBreakPreview" zoomScale="75" zoomScaleNormal="75" zoomScaleSheetLayoutView="75" workbookViewId="0">
      <pane xSplit="4" ySplit="10" topLeftCell="E11" activePane="bottomRight" state="frozen"/>
      <selection pane="topRight" activeCell="E1" sqref="E1"/>
      <selection pane="bottomLeft" activeCell="A10" sqref="A10"/>
      <selection pane="bottomRight" activeCell="B2" sqref="B2"/>
    </sheetView>
  </sheetViews>
  <sheetFormatPr defaultColWidth="9" defaultRowHeight="14.25" x14ac:dyDescent="0.15"/>
  <cols>
    <col min="1" max="1" width="1.125" style="373" customWidth="1"/>
    <col min="2" max="2" width="4.125" style="373" customWidth="1"/>
    <col min="3" max="3" width="10.625" style="373" customWidth="1"/>
    <col min="4" max="4" width="22.625" style="373" customWidth="1"/>
    <col min="5" max="5" width="18.625" style="373" customWidth="1"/>
    <col min="6" max="6" width="12.625" style="373" customWidth="1"/>
    <col min="7" max="7" width="20.625" style="373" customWidth="1"/>
    <col min="8" max="8" width="25.125" style="373" customWidth="1"/>
    <col min="9" max="11" width="10.625" style="373" customWidth="1"/>
    <col min="12" max="21" width="8.625" style="373" customWidth="1"/>
    <col min="22" max="22" width="10.125" style="383" customWidth="1"/>
    <col min="23" max="23" width="10.625" style="383" customWidth="1"/>
    <col min="24" max="26" width="10.125" style="383" customWidth="1"/>
    <col min="27" max="27" width="27.25" style="383" bestFit="1" customWidth="1"/>
    <col min="28" max="28" width="10.25" style="373" customWidth="1"/>
    <col min="29" max="30" width="9.125" style="373" customWidth="1"/>
    <col min="31" max="31" width="9" style="373" customWidth="1"/>
    <col min="32" max="32" width="10.625" style="373" customWidth="1"/>
    <col min="33" max="33" width="22.75" style="373" customWidth="1"/>
    <col min="34" max="34" width="19.625" style="373" customWidth="1"/>
    <col min="35" max="16384" width="9" style="373"/>
  </cols>
  <sheetData>
    <row r="1" spans="1:34" ht="21" x14ac:dyDescent="0.15">
      <c r="B1" s="427" t="s">
        <v>329</v>
      </c>
    </row>
    <row r="3" spans="1:34" ht="24" x14ac:dyDescent="0.15">
      <c r="B3" s="374" t="s">
        <v>327</v>
      </c>
      <c r="C3" s="374"/>
      <c r="D3" s="375"/>
      <c r="E3" s="375"/>
      <c r="F3" s="376"/>
      <c r="G3" s="375"/>
      <c r="H3" s="377"/>
      <c r="I3" s="375"/>
      <c r="J3" s="375"/>
      <c r="K3" s="375"/>
      <c r="L3" s="375"/>
      <c r="M3" s="375"/>
      <c r="N3" s="375"/>
      <c r="O3" s="375"/>
      <c r="P3" s="375"/>
      <c r="Q3" s="375"/>
      <c r="R3" s="375"/>
      <c r="S3" s="375"/>
      <c r="T3" s="375"/>
      <c r="U3" s="375"/>
      <c r="V3" s="375"/>
      <c r="W3" s="375"/>
      <c r="X3" s="375"/>
      <c r="Y3" s="375"/>
      <c r="Z3" s="375"/>
      <c r="AA3" s="375"/>
      <c r="AB3" s="378"/>
      <c r="AC3" s="379"/>
      <c r="AD3" s="379"/>
      <c r="AE3" s="379"/>
      <c r="AF3" s="379"/>
      <c r="AG3" s="380"/>
      <c r="AH3" s="381"/>
    </row>
    <row r="4" spans="1:34" ht="33.75" customHeight="1" x14ac:dyDescent="0.2">
      <c r="B4" s="382"/>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c r="AD4" s="382"/>
      <c r="AE4" s="382"/>
      <c r="AF4" s="382"/>
      <c r="AG4" s="418"/>
    </row>
    <row r="5" spans="1:34" s="383" customFormat="1" ht="14.25" customHeight="1" x14ac:dyDescent="0.15">
      <c r="B5" s="605" t="s">
        <v>4</v>
      </c>
      <c r="C5" s="599" t="s">
        <v>301</v>
      </c>
      <c r="D5" s="602" t="s">
        <v>302</v>
      </c>
      <c r="E5" s="596"/>
      <c r="F5" s="599" t="s">
        <v>6</v>
      </c>
      <c r="G5" s="599" t="s">
        <v>7</v>
      </c>
      <c r="H5" s="599" t="s">
        <v>296</v>
      </c>
      <c r="I5" s="602" t="s">
        <v>11</v>
      </c>
      <c r="J5" s="578"/>
      <c r="K5" s="578"/>
      <c r="L5" s="577" t="s">
        <v>293</v>
      </c>
      <c r="M5" s="578"/>
      <c r="N5" s="578"/>
      <c r="O5" s="578"/>
      <c r="P5" s="579"/>
      <c r="Q5" s="577" t="s">
        <v>325</v>
      </c>
      <c r="R5" s="578"/>
      <c r="S5" s="578"/>
      <c r="T5" s="578"/>
      <c r="U5" s="579"/>
      <c r="V5" s="592" t="s">
        <v>292</v>
      </c>
      <c r="W5" s="592"/>
      <c r="X5" s="592"/>
      <c r="Y5" s="592"/>
      <c r="Z5" s="592"/>
      <c r="AA5" s="593"/>
      <c r="AB5" s="599" t="s">
        <v>8</v>
      </c>
      <c r="AC5" s="602" t="s">
        <v>9</v>
      </c>
      <c r="AD5" s="578"/>
      <c r="AE5" s="596"/>
      <c r="AF5" s="599" t="s">
        <v>314</v>
      </c>
      <c r="AG5" s="599" t="s">
        <v>47</v>
      </c>
      <c r="AH5" s="615" t="s">
        <v>299</v>
      </c>
    </row>
    <row r="6" spans="1:34" s="383" customFormat="1" ht="14.25" customHeight="1" x14ac:dyDescent="0.15">
      <c r="B6" s="606"/>
      <c r="C6" s="600"/>
      <c r="D6" s="603"/>
      <c r="E6" s="597"/>
      <c r="F6" s="600"/>
      <c r="G6" s="600"/>
      <c r="H6" s="600"/>
      <c r="I6" s="607"/>
      <c r="J6" s="581"/>
      <c r="K6" s="581"/>
      <c r="L6" s="580"/>
      <c r="M6" s="581"/>
      <c r="N6" s="581"/>
      <c r="O6" s="581"/>
      <c r="P6" s="582"/>
      <c r="Q6" s="580"/>
      <c r="R6" s="581"/>
      <c r="S6" s="581"/>
      <c r="T6" s="581"/>
      <c r="U6" s="582"/>
      <c r="V6" s="594"/>
      <c r="W6" s="594"/>
      <c r="X6" s="594"/>
      <c r="Y6" s="594"/>
      <c r="Z6" s="594"/>
      <c r="AA6" s="595"/>
      <c r="AB6" s="600"/>
      <c r="AC6" s="603"/>
      <c r="AD6" s="601"/>
      <c r="AE6" s="597"/>
      <c r="AF6" s="600"/>
      <c r="AG6" s="600"/>
      <c r="AH6" s="615"/>
    </row>
    <row r="7" spans="1:34" s="383" customFormat="1" ht="14.25" customHeight="1" x14ac:dyDescent="0.15">
      <c r="B7" s="606"/>
      <c r="C7" s="600"/>
      <c r="D7" s="603"/>
      <c r="E7" s="597"/>
      <c r="F7" s="600"/>
      <c r="G7" s="600"/>
      <c r="H7" s="600"/>
      <c r="I7" s="602" t="s">
        <v>280</v>
      </c>
      <c r="J7" s="578"/>
      <c r="K7" s="578"/>
      <c r="L7" s="612" t="s">
        <v>326</v>
      </c>
      <c r="M7" s="583" t="s">
        <v>321</v>
      </c>
      <c r="N7" s="586" t="s">
        <v>322</v>
      </c>
      <c r="O7" s="586" t="s">
        <v>323</v>
      </c>
      <c r="P7" s="589" t="s">
        <v>324</v>
      </c>
      <c r="Q7" s="612" t="s">
        <v>326</v>
      </c>
      <c r="R7" s="583" t="s">
        <v>321</v>
      </c>
      <c r="S7" s="586" t="s">
        <v>322</v>
      </c>
      <c r="T7" s="586" t="s">
        <v>323</v>
      </c>
      <c r="U7" s="589" t="s">
        <v>324</v>
      </c>
      <c r="V7" s="596" t="s">
        <v>290</v>
      </c>
      <c r="W7" s="578" t="s">
        <v>289</v>
      </c>
      <c r="X7" s="596"/>
      <c r="Y7" s="599" t="s">
        <v>318</v>
      </c>
      <c r="Z7" s="599" t="s">
        <v>291</v>
      </c>
      <c r="AA7" s="599" t="s">
        <v>320</v>
      </c>
      <c r="AB7" s="600"/>
      <c r="AC7" s="603"/>
      <c r="AD7" s="601"/>
      <c r="AE7" s="597"/>
      <c r="AF7" s="600"/>
      <c r="AG7" s="600"/>
      <c r="AH7" s="615"/>
    </row>
    <row r="8" spans="1:34" s="383" customFormat="1" ht="14.25" customHeight="1" x14ac:dyDescent="0.15">
      <c r="B8" s="606"/>
      <c r="C8" s="600"/>
      <c r="D8" s="603"/>
      <c r="E8" s="598"/>
      <c r="F8" s="600"/>
      <c r="G8" s="600"/>
      <c r="H8" s="600"/>
      <c r="I8" s="603"/>
      <c r="J8" s="601"/>
      <c r="K8" s="601"/>
      <c r="L8" s="613"/>
      <c r="M8" s="584"/>
      <c r="N8" s="587"/>
      <c r="O8" s="587"/>
      <c r="P8" s="590"/>
      <c r="Q8" s="613"/>
      <c r="R8" s="584"/>
      <c r="S8" s="587"/>
      <c r="T8" s="587"/>
      <c r="U8" s="590"/>
      <c r="V8" s="597"/>
      <c r="W8" s="601"/>
      <c r="X8" s="598"/>
      <c r="Y8" s="600"/>
      <c r="Z8" s="600"/>
      <c r="AA8" s="600"/>
      <c r="AB8" s="600"/>
      <c r="AC8" s="599" t="s">
        <v>15</v>
      </c>
      <c r="AD8" s="599" t="s">
        <v>16</v>
      </c>
      <c r="AE8" s="600" t="s">
        <v>281</v>
      </c>
      <c r="AF8" s="600"/>
      <c r="AG8" s="600"/>
      <c r="AH8" s="615"/>
    </row>
    <row r="9" spans="1:34" s="383" customFormat="1" ht="14.25" customHeight="1" x14ac:dyDescent="0.15">
      <c r="B9" s="606"/>
      <c r="C9" s="600"/>
      <c r="D9" s="603"/>
      <c r="E9" s="599" t="s">
        <v>24</v>
      </c>
      <c r="F9" s="600"/>
      <c r="G9" s="600"/>
      <c r="H9" s="600"/>
      <c r="I9" s="610" t="s">
        <v>294</v>
      </c>
      <c r="J9" s="608" t="s">
        <v>295</v>
      </c>
      <c r="K9" s="603" t="s">
        <v>10</v>
      </c>
      <c r="L9" s="613"/>
      <c r="M9" s="584"/>
      <c r="N9" s="587"/>
      <c r="O9" s="587"/>
      <c r="P9" s="590"/>
      <c r="Q9" s="613"/>
      <c r="R9" s="584"/>
      <c r="S9" s="587"/>
      <c r="T9" s="587"/>
      <c r="U9" s="590"/>
      <c r="V9" s="597"/>
      <c r="W9" s="597"/>
      <c r="X9" s="599" t="s">
        <v>300</v>
      </c>
      <c r="Y9" s="600"/>
      <c r="Z9" s="600"/>
      <c r="AA9" s="600"/>
      <c r="AB9" s="600"/>
      <c r="AC9" s="600"/>
      <c r="AD9" s="600"/>
      <c r="AE9" s="600"/>
      <c r="AF9" s="600"/>
      <c r="AG9" s="600"/>
      <c r="AH9" s="615"/>
    </row>
    <row r="10" spans="1:34" s="383" customFormat="1" ht="14.25" customHeight="1" x14ac:dyDescent="0.15">
      <c r="B10" s="606"/>
      <c r="C10" s="604"/>
      <c r="D10" s="607"/>
      <c r="E10" s="604"/>
      <c r="F10" s="600"/>
      <c r="G10" s="600"/>
      <c r="H10" s="600"/>
      <c r="I10" s="611"/>
      <c r="J10" s="609"/>
      <c r="K10" s="607"/>
      <c r="L10" s="614"/>
      <c r="M10" s="585"/>
      <c r="N10" s="588"/>
      <c r="O10" s="588"/>
      <c r="P10" s="591"/>
      <c r="Q10" s="614"/>
      <c r="R10" s="585"/>
      <c r="S10" s="588"/>
      <c r="T10" s="588"/>
      <c r="U10" s="591"/>
      <c r="V10" s="598"/>
      <c r="W10" s="597"/>
      <c r="X10" s="604"/>
      <c r="Y10" s="600"/>
      <c r="Z10" s="600"/>
      <c r="AA10" s="600"/>
      <c r="AB10" s="600"/>
      <c r="AC10" s="600"/>
      <c r="AD10" s="600"/>
      <c r="AE10" s="600"/>
      <c r="AF10" s="604"/>
      <c r="AG10" s="600"/>
      <c r="AH10" s="615"/>
    </row>
    <row r="11" spans="1:34" x14ac:dyDescent="0.15">
      <c r="B11" s="384"/>
      <c r="C11" s="384"/>
      <c r="D11" s="385"/>
      <c r="E11" s="385"/>
      <c r="F11" s="386"/>
      <c r="G11" s="387"/>
      <c r="H11" s="388"/>
      <c r="I11" s="389"/>
      <c r="J11" s="390"/>
      <c r="K11" s="391"/>
      <c r="L11" s="449"/>
      <c r="M11" s="420"/>
      <c r="N11" s="393"/>
      <c r="O11" s="392"/>
      <c r="P11" s="416"/>
      <c r="Q11" s="449"/>
      <c r="R11" s="420"/>
      <c r="S11" s="393"/>
      <c r="T11" s="392"/>
      <c r="U11" s="416"/>
      <c r="V11" s="415"/>
      <c r="W11" s="394"/>
      <c r="X11" s="394"/>
      <c r="Y11" s="394"/>
      <c r="Z11" s="394"/>
      <c r="AA11" s="394"/>
      <c r="AB11" s="395"/>
      <c r="AC11" s="395"/>
      <c r="AD11" s="396"/>
      <c r="AE11" s="397"/>
      <c r="AF11" s="397"/>
      <c r="AG11" s="398"/>
      <c r="AH11" s="399"/>
    </row>
    <row r="12" spans="1:34" s="383" customFormat="1" ht="30" customHeight="1" x14ac:dyDescent="0.15">
      <c r="A12" s="383">
        <v>1</v>
      </c>
      <c r="B12" s="400"/>
      <c r="C12" s="401" t="s">
        <v>303</v>
      </c>
      <c r="D12" s="422" t="s">
        <v>304</v>
      </c>
      <c r="E12" s="422" t="s">
        <v>305</v>
      </c>
      <c r="F12" s="402" t="s">
        <v>310</v>
      </c>
      <c r="G12" s="403" t="s">
        <v>307</v>
      </c>
      <c r="H12" s="404" t="s">
        <v>307</v>
      </c>
      <c r="I12" s="405"/>
      <c r="J12" s="406">
        <v>1500</v>
      </c>
      <c r="K12" s="407">
        <f>SUM(I12:J12)</f>
        <v>1500</v>
      </c>
      <c r="L12" s="450">
        <v>1500</v>
      </c>
      <c r="M12" s="421"/>
      <c r="N12" s="409"/>
      <c r="O12" s="408"/>
      <c r="P12" s="417"/>
      <c r="Q12" s="450">
        <v>1500</v>
      </c>
      <c r="R12" s="421"/>
      <c r="S12" s="409"/>
      <c r="T12" s="408"/>
      <c r="U12" s="417"/>
      <c r="V12" s="423"/>
      <c r="W12" s="423">
        <v>1</v>
      </c>
      <c r="X12" s="424" t="s">
        <v>315</v>
      </c>
      <c r="Y12" s="423"/>
      <c r="Z12" s="423"/>
      <c r="AA12" s="425"/>
      <c r="AB12" s="410">
        <v>2</v>
      </c>
      <c r="AC12" s="412">
        <v>1</v>
      </c>
      <c r="AD12" s="413"/>
      <c r="AE12" s="412">
        <f t="shared" ref="AE12" si="0">+AC12+AD12</f>
        <v>1</v>
      </c>
      <c r="AF12" s="414" t="s">
        <v>311</v>
      </c>
      <c r="AG12" s="426" t="s">
        <v>312</v>
      </c>
      <c r="AH12" s="411"/>
    </row>
    <row r="13" spans="1:34" s="383" customFormat="1" ht="30" customHeight="1" x14ac:dyDescent="0.15">
      <c r="A13" s="383">
        <v>1</v>
      </c>
      <c r="B13" s="400"/>
      <c r="C13" s="401" t="s">
        <v>303</v>
      </c>
      <c r="D13" s="422" t="s">
        <v>304</v>
      </c>
      <c r="E13" s="422" t="s">
        <v>305</v>
      </c>
      <c r="F13" s="402" t="s">
        <v>306</v>
      </c>
      <c r="G13" s="403" t="s">
        <v>306</v>
      </c>
      <c r="H13" s="404" t="s">
        <v>307</v>
      </c>
      <c r="I13" s="405">
        <v>1900</v>
      </c>
      <c r="J13" s="406"/>
      <c r="K13" s="407">
        <f t="shared" ref="K13:K18" si="1">SUM(I13:J13)</f>
        <v>1900</v>
      </c>
      <c r="L13" s="450"/>
      <c r="M13" s="421">
        <v>1900</v>
      </c>
      <c r="N13" s="409"/>
      <c r="O13" s="408"/>
      <c r="P13" s="417"/>
      <c r="Q13" s="450"/>
      <c r="R13" s="421">
        <v>1900</v>
      </c>
      <c r="S13" s="409"/>
      <c r="T13" s="408"/>
      <c r="U13" s="417"/>
      <c r="V13" s="423"/>
      <c r="W13" s="423"/>
      <c r="X13" s="424"/>
      <c r="Y13" s="423"/>
      <c r="Z13" s="423"/>
      <c r="AA13" s="425" t="s">
        <v>319</v>
      </c>
      <c r="AB13" s="410">
        <v>5</v>
      </c>
      <c r="AC13" s="412">
        <v>3</v>
      </c>
      <c r="AD13" s="413"/>
      <c r="AE13" s="412">
        <f t="shared" ref="AE13" si="2">+AC13+AD13</f>
        <v>3</v>
      </c>
      <c r="AF13" s="414" t="s">
        <v>313</v>
      </c>
      <c r="AG13" s="426" t="s">
        <v>309</v>
      </c>
      <c r="AH13" s="411"/>
    </row>
    <row r="14" spans="1:34" s="383" customFormat="1" ht="30" customHeight="1" thickBot="1" x14ac:dyDescent="0.2">
      <c r="A14" s="383">
        <v>1</v>
      </c>
      <c r="B14" s="419"/>
      <c r="C14" s="428" t="s">
        <v>303</v>
      </c>
      <c r="D14" s="429" t="s">
        <v>304</v>
      </c>
      <c r="E14" s="429" t="s">
        <v>305</v>
      </c>
      <c r="F14" s="430" t="s">
        <v>308</v>
      </c>
      <c r="G14" s="431" t="s">
        <v>308</v>
      </c>
      <c r="H14" s="432" t="s">
        <v>317</v>
      </c>
      <c r="I14" s="433"/>
      <c r="J14" s="434">
        <v>600</v>
      </c>
      <c r="K14" s="435">
        <f t="shared" si="1"/>
        <v>600</v>
      </c>
      <c r="L14" s="451"/>
      <c r="M14" s="436"/>
      <c r="N14" s="437">
        <v>600</v>
      </c>
      <c r="O14" s="438"/>
      <c r="P14" s="439"/>
      <c r="Q14" s="451"/>
      <c r="R14" s="436"/>
      <c r="S14" s="437">
        <v>600</v>
      </c>
      <c r="T14" s="438"/>
      <c r="U14" s="439"/>
      <c r="V14" s="440">
        <v>0.6</v>
      </c>
      <c r="W14" s="440"/>
      <c r="X14" s="441"/>
      <c r="Y14" s="440"/>
      <c r="Z14" s="440"/>
      <c r="AA14" s="442"/>
      <c r="AB14" s="443">
        <v>2</v>
      </c>
      <c r="AC14" s="444">
        <v>0.6</v>
      </c>
      <c r="AD14" s="445"/>
      <c r="AE14" s="444">
        <f t="shared" ref="AE14" si="3">+AC14+AD14</f>
        <v>0.6</v>
      </c>
      <c r="AF14" s="446" t="s">
        <v>313</v>
      </c>
      <c r="AG14" s="447" t="s">
        <v>316</v>
      </c>
      <c r="AH14" s="448"/>
    </row>
    <row r="15" spans="1:34" s="383" customFormat="1" ht="30" customHeight="1" thickTop="1" x14ac:dyDescent="0.15">
      <c r="A15" s="383">
        <v>1</v>
      </c>
      <c r="B15" s="452"/>
      <c r="C15" s="452"/>
      <c r="D15" s="453"/>
      <c r="E15" s="453"/>
      <c r="F15" s="454"/>
      <c r="G15" s="455"/>
      <c r="H15" s="456"/>
      <c r="I15" s="457"/>
      <c r="J15" s="458"/>
      <c r="K15" s="459">
        <f t="shared" si="1"/>
        <v>0</v>
      </c>
      <c r="L15" s="460"/>
      <c r="M15" s="461"/>
      <c r="N15" s="462"/>
      <c r="O15" s="463"/>
      <c r="P15" s="464"/>
      <c r="Q15" s="460"/>
      <c r="R15" s="461"/>
      <c r="S15" s="462"/>
      <c r="T15" s="463"/>
      <c r="U15" s="464"/>
      <c r="V15" s="465"/>
      <c r="W15" s="465"/>
      <c r="X15" s="466"/>
      <c r="Y15" s="465"/>
      <c r="Z15" s="465"/>
      <c r="AA15" s="467"/>
      <c r="AB15" s="468"/>
      <c r="AC15" s="469"/>
      <c r="AD15" s="470"/>
      <c r="AE15" s="469"/>
      <c r="AF15" s="471"/>
      <c r="AG15" s="472"/>
      <c r="AH15" s="473"/>
    </row>
    <row r="16" spans="1:34" s="383" customFormat="1" ht="30" customHeight="1" x14ac:dyDescent="0.15">
      <c r="A16" s="383">
        <v>1</v>
      </c>
      <c r="B16" s="474"/>
      <c r="C16" s="475"/>
      <c r="D16" s="476"/>
      <c r="E16" s="476"/>
      <c r="F16" s="477"/>
      <c r="G16" s="478"/>
      <c r="H16" s="479"/>
      <c r="I16" s="480"/>
      <c r="J16" s="481"/>
      <c r="K16" s="482">
        <f t="shared" si="1"/>
        <v>0</v>
      </c>
      <c r="L16" s="483"/>
      <c r="M16" s="484"/>
      <c r="N16" s="485"/>
      <c r="O16" s="486"/>
      <c r="P16" s="487"/>
      <c r="Q16" s="483"/>
      <c r="R16" s="484"/>
      <c r="S16" s="485"/>
      <c r="T16" s="486"/>
      <c r="U16" s="487"/>
      <c r="V16" s="488"/>
      <c r="W16" s="488"/>
      <c r="X16" s="489"/>
      <c r="Y16" s="488"/>
      <c r="Z16" s="488"/>
      <c r="AA16" s="490"/>
      <c r="AB16" s="491"/>
      <c r="AC16" s="492"/>
      <c r="AD16" s="493"/>
      <c r="AE16" s="492"/>
      <c r="AF16" s="494"/>
      <c r="AG16" s="495"/>
      <c r="AH16" s="496"/>
    </row>
    <row r="17" spans="1:34" s="383" customFormat="1" ht="30" customHeight="1" x14ac:dyDescent="0.15">
      <c r="A17" s="383">
        <v>1</v>
      </c>
      <c r="B17" s="474"/>
      <c r="C17" s="475"/>
      <c r="D17" s="476"/>
      <c r="E17" s="476"/>
      <c r="F17" s="477"/>
      <c r="G17" s="478"/>
      <c r="H17" s="479"/>
      <c r="I17" s="480"/>
      <c r="J17" s="481"/>
      <c r="K17" s="482">
        <f t="shared" si="1"/>
        <v>0</v>
      </c>
      <c r="L17" s="483"/>
      <c r="M17" s="484"/>
      <c r="N17" s="485"/>
      <c r="O17" s="486"/>
      <c r="P17" s="487"/>
      <c r="Q17" s="483"/>
      <c r="R17" s="484"/>
      <c r="S17" s="485"/>
      <c r="T17" s="486"/>
      <c r="U17" s="487"/>
      <c r="V17" s="488"/>
      <c r="W17" s="488"/>
      <c r="X17" s="489"/>
      <c r="Y17" s="488"/>
      <c r="Z17" s="488"/>
      <c r="AA17" s="490"/>
      <c r="AB17" s="491"/>
      <c r="AC17" s="492"/>
      <c r="AD17" s="493"/>
      <c r="AE17" s="492"/>
      <c r="AF17" s="494"/>
      <c r="AG17" s="495"/>
      <c r="AH17" s="497"/>
    </row>
    <row r="18" spans="1:34" s="383" customFormat="1" ht="30" customHeight="1" x14ac:dyDescent="0.15">
      <c r="A18" s="383">
        <v>1</v>
      </c>
      <c r="B18" s="474"/>
      <c r="C18" s="475"/>
      <c r="D18" s="476"/>
      <c r="E18" s="476"/>
      <c r="F18" s="477"/>
      <c r="G18" s="478"/>
      <c r="H18" s="479"/>
      <c r="I18" s="480"/>
      <c r="J18" s="481"/>
      <c r="K18" s="482">
        <f t="shared" si="1"/>
        <v>0</v>
      </c>
      <c r="L18" s="483"/>
      <c r="M18" s="484"/>
      <c r="N18" s="485"/>
      <c r="O18" s="486"/>
      <c r="P18" s="487"/>
      <c r="Q18" s="483"/>
      <c r="R18" s="484"/>
      <c r="S18" s="485"/>
      <c r="T18" s="486"/>
      <c r="U18" s="487"/>
      <c r="V18" s="488"/>
      <c r="W18" s="488"/>
      <c r="X18" s="489"/>
      <c r="Y18" s="488"/>
      <c r="Z18" s="488"/>
      <c r="AA18" s="490"/>
      <c r="AB18" s="491"/>
      <c r="AC18" s="492"/>
      <c r="AD18" s="493"/>
      <c r="AE18" s="492"/>
      <c r="AF18" s="494"/>
      <c r="AG18" s="495"/>
      <c r="AH18" s="497"/>
    </row>
    <row r="19" spans="1:34" s="383" customFormat="1" ht="30" customHeight="1" x14ac:dyDescent="0.15">
      <c r="A19" s="383">
        <v>1</v>
      </c>
      <c r="B19" s="498"/>
      <c r="C19" s="498"/>
      <c r="D19" s="499" t="s">
        <v>175</v>
      </c>
      <c r="E19" s="500"/>
      <c r="F19" s="501"/>
      <c r="G19" s="502"/>
      <c r="H19" s="503"/>
      <c r="I19" s="504">
        <f t="shared" ref="I19:Z19" si="4">SUM(I15:I18)</f>
        <v>0</v>
      </c>
      <c r="J19" s="505">
        <f t="shared" si="4"/>
        <v>0</v>
      </c>
      <c r="K19" s="506">
        <f t="shared" si="4"/>
        <v>0</v>
      </c>
      <c r="L19" s="507">
        <f t="shared" si="4"/>
        <v>0</v>
      </c>
      <c r="M19" s="508">
        <f t="shared" si="4"/>
        <v>0</v>
      </c>
      <c r="N19" s="509">
        <f t="shared" si="4"/>
        <v>0</v>
      </c>
      <c r="O19" s="509">
        <f t="shared" si="4"/>
        <v>0</v>
      </c>
      <c r="P19" s="643">
        <f t="shared" si="4"/>
        <v>0</v>
      </c>
      <c r="Q19" s="507">
        <f t="shared" si="4"/>
        <v>0</v>
      </c>
      <c r="R19" s="508">
        <f t="shared" si="4"/>
        <v>0</v>
      </c>
      <c r="S19" s="509">
        <f t="shared" si="4"/>
        <v>0</v>
      </c>
      <c r="T19" s="509">
        <f t="shared" si="4"/>
        <v>0</v>
      </c>
      <c r="U19" s="510">
        <f t="shared" si="4"/>
        <v>0</v>
      </c>
      <c r="V19" s="511">
        <f t="shared" si="4"/>
        <v>0</v>
      </c>
      <c r="W19" s="512">
        <f t="shared" si="4"/>
        <v>0</v>
      </c>
      <c r="X19" s="513">
        <f t="shared" si="4"/>
        <v>0</v>
      </c>
      <c r="Y19" s="526">
        <f t="shared" si="4"/>
        <v>0</v>
      </c>
      <c r="Z19" s="514">
        <f t="shared" si="4"/>
        <v>0</v>
      </c>
      <c r="AA19" s="515"/>
      <c r="AB19" s="516"/>
      <c r="AC19" s="517">
        <f>SUM(AC15:AC18)</f>
        <v>0</v>
      </c>
      <c r="AD19" s="514">
        <f>SUM(AD15:AD18)</f>
        <v>0</v>
      </c>
      <c r="AE19" s="517">
        <f>SUM(AE15:AE18)</f>
        <v>0</v>
      </c>
      <c r="AF19" s="517"/>
      <c r="AG19" s="518"/>
      <c r="AH19" s="519"/>
    </row>
    <row r="20" spans="1:34" s="383" customFormat="1" ht="30" customHeight="1" x14ac:dyDescent="0.15">
      <c r="A20" s="383">
        <v>1</v>
      </c>
      <c r="B20" s="498"/>
      <c r="C20" s="498"/>
      <c r="D20" s="499" t="s">
        <v>328</v>
      </c>
      <c r="E20" s="499"/>
      <c r="F20" s="501"/>
      <c r="G20" s="502"/>
      <c r="H20" s="503"/>
      <c r="I20" s="504">
        <f t="shared" ref="I20:Z20" si="5">COUNT(I15:I18)</f>
        <v>0</v>
      </c>
      <c r="J20" s="505">
        <f t="shared" si="5"/>
        <v>0</v>
      </c>
      <c r="K20" s="506">
        <f t="shared" si="5"/>
        <v>4</v>
      </c>
      <c r="L20" s="520">
        <f t="shared" si="5"/>
        <v>0</v>
      </c>
      <c r="M20" s="521">
        <f t="shared" si="5"/>
        <v>0</v>
      </c>
      <c r="N20" s="522">
        <f t="shared" si="5"/>
        <v>0</v>
      </c>
      <c r="O20" s="521">
        <f t="shared" si="5"/>
        <v>0</v>
      </c>
      <c r="P20" s="523">
        <f t="shared" si="5"/>
        <v>0</v>
      </c>
      <c r="Q20" s="520">
        <f t="shared" si="5"/>
        <v>0</v>
      </c>
      <c r="R20" s="521">
        <f t="shared" si="5"/>
        <v>0</v>
      </c>
      <c r="S20" s="522">
        <f t="shared" si="5"/>
        <v>0</v>
      </c>
      <c r="T20" s="521">
        <f t="shared" si="5"/>
        <v>0</v>
      </c>
      <c r="U20" s="523">
        <f t="shared" si="5"/>
        <v>0</v>
      </c>
      <c r="V20" s="511">
        <f t="shared" si="5"/>
        <v>0</v>
      </c>
      <c r="W20" s="524">
        <f t="shared" si="5"/>
        <v>0</v>
      </c>
      <c r="X20" s="479">
        <f t="shared" si="5"/>
        <v>0</v>
      </c>
      <c r="Y20" s="527">
        <f t="shared" si="5"/>
        <v>0</v>
      </c>
      <c r="Z20" s="494">
        <f t="shared" si="5"/>
        <v>0</v>
      </c>
      <c r="AA20" s="525"/>
      <c r="AB20" s="516"/>
      <c r="AC20" s="517"/>
      <c r="AD20" s="514"/>
      <c r="AE20" s="517"/>
      <c r="AF20" s="517"/>
      <c r="AG20" s="518"/>
      <c r="AH20" s="497"/>
    </row>
    <row r="21" spans="1:34" ht="14.25" customHeight="1" x14ac:dyDescent="0.15"/>
    <row r="35" spans="24:24" x14ac:dyDescent="0.15">
      <c r="X35" s="375" t="s">
        <v>297</v>
      </c>
    </row>
    <row r="36" spans="24:24" x14ac:dyDescent="0.15">
      <c r="X36" s="375" t="s">
        <v>298</v>
      </c>
    </row>
  </sheetData>
  <autoFilter ref="B11:AJ11"/>
  <sortState ref="B22:FB76">
    <sortCondition ref="F22:F76"/>
  </sortState>
  <customSheetViews>
    <customSheetView guid="{BEDE37DE-DEC5-4E80-A1D5-52B653665AC3}" scale="75" showPageBreaks="1" printArea="1" showAutoFilter="1" hiddenRows="1" hiddenColumns="1" view="pageBreakPreview">
      <pane xSplit="4" ySplit="21" topLeftCell="E121" activePane="bottomRight" state="frozen"/>
      <selection pane="bottomRight" activeCell="A12" sqref="A12"/>
      <pageMargins left="0.23622047244094491" right="0.23622047244094491" top="0.35433070866141736" bottom="0.35433070866141736" header="0.31496062992125984" footer="0.31496062992125984"/>
      <printOptions horizontalCentered="1"/>
      <pageSetup paperSize="9" scale="35" fitToHeight="0" orientation="portrait" cellComments="asDisplayed" horizontalDpi="300" verticalDpi="300" r:id="rId1"/>
      <headerFooter differentFirst="1"/>
      <autoFilter ref="A22:BM129"/>
    </customSheetView>
    <customSheetView guid="{FA1CB8D1-4D38-4987-B14B-01C1519DCC50}" scale="75" showPageBreaks="1" printArea="1" showAutoFilter="1" hiddenColumns="1" view="pageBreakPreview" topLeftCell="A12">
      <pane xSplit="19" ySplit="10" topLeftCell="U22" activePane="bottomRight" state="frozen"/>
      <selection pane="bottomRight" activeCell="A104" sqref="A104"/>
      <pageMargins left="0.78740157480314965" right="0.78740157480314965" top="0.78740157480314965" bottom="0.78740157480314965" header="0.39370078740157483" footer="0.39370078740157483"/>
      <printOptions horizontalCentered="1"/>
      <pageSetup paperSize="8" scale="26" fitToHeight="0" orientation="landscape" horizontalDpi="300" verticalDpi="300" r:id="rId2"/>
      <headerFooter differentFirst="1"/>
      <autoFilter ref="A21:FB126"/>
    </customSheetView>
    <customSheetView guid="{411AFC40-2584-4990-957F-8E6671E24C5D}" scale="75" showPageBreaks="1" printArea="1" showAutoFilter="1" hiddenColumns="1" view="pageBreakPreview" topLeftCell="A12">
      <pane xSplit="19" ySplit="10" topLeftCell="U64" activePane="bottomRight" state="frozen"/>
      <selection pane="bottomRight" activeCell="DQ83" sqref="DQ83"/>
      <pageMargins left="0.78740157480314965" right="0.78740157480314965" top="0.78740157480314965" bottom="0.78740157480314965" header="0.39370078740157483" footer="0.39370078740157483"/>
      <printOptions horizontalCentered="1"/>
      <pageSetup paperSize="8" scale="26" fitToHeight="0" orientation="landscape" horizontalDpi="300" verticalDpi="300" r:id="rId3"/>
      <headerFooter differentFirst="1"/>
      <autoFilter ref="A21:FB126"/>
    </customSheetView>
    <customSheetView guid="{C0125626-5C92-4173-B019-57E650EB510B}" scale="85" showPageBreaks="1" printArea="1" showAutoFilter="1" hiddenRows="1" hiddenColumns="1" view="pageBreakPreview">
      <pane xSplit="4" ySplit="21" topLeftCell="E117" activePane="bottomRight" state="frozen"/>
      <selection pane="bottomRight" activeCell="BB130" sqref="BB130"/>
      <pageMargins left="0.23622047244094491" right="0.23622047244094491" top="0.35433070866141736" bottom="0.35433070866141736" header="0.31496062992125984" footer="0.31496062992125984"/>
      <printOptions horizontalCentered="1"/>
      <pageSetup paperSize="9" scale="35" fitToHeight="0" orientation="portrait" cellComments="asDisplayed" horizontalDpi="300" verticalDpi="300" r:id="rId4"/>
      <headerFooter differentFirst="1"/>
      <autoFilter ref="A22:BM129"/>
    </customSheetView>
  </customSheetViews>
  <mergeCells count="41">
    <mergeCell ref="AH5:AH10"/>
    <mergeCell ref="X9:X10"/>
    <mergeCell ref="L5:P6"/>
    <mergeCell ref="D5:D10"/>
    <mergeCell ref="E5:E8"/>
    <mergeCell ref="K9:K10"/>
    <mergeCell ref="J9:J10"/>
    <mergeCell ref="I9:I10"/>
    <mergeCell ref="I5:K6"/>
    <mergeCell ref="I7:K8"/>
    <mergeCell ref="P7:P10"/>
    <mergeCell ref="O7:O10"/>
    <mergeCell ref="N7:N10"/>
    <mergeCell ref="M7:M10"/>
    <mergeCell ref="L7:L10"/>
    <mergeCell ref="B5:B10"/>
    <mergeCell ref="H5:H10"/>
    <mergeCell ref="G5:G10"/>
    <mergeCell ref="F5:F10"/>
    <mergeCell ref="E9:E10"/>
    <mergeCell ref="C5:C10"/>
    <mergeCell ref="AG5:AG10"/>
    <mergeCell ref="AB5:AB10"/>
    <mergeCell ref="AD8:AD10"/>
    <mergeCell ref="AC8:AC10"/>
    <mergeCell ref="AC5:AE7"/>
    <mergeCell ref="AE8:AE10"/>
    <mergeCell ref="AF5:AF10"/>
    <mergeCell ref="V5:AA6"/>
    <mergeCell ref="V7:V10"/>
    <mergeCell ref="X7:X8"/>
    <mergeCell ref="AA7:AA10"/>
    <mergeCell ref="Z7:Z10"/>
    <mergeCell ref="Y7:Y10"/>
    <mergeCell ref="W7:W10"/>
    <mergeCell ref="Q5:U6"/>
    <mergeCell ref="Q7:Q10"/>
    <mergeCell ref="R7:R10"/>
    <mergeCell ref="S7:S10"/>
    <mergeCell ref="T7:T10"/>
    <mergeCell ref="U7:U10"/>
  </mergeCells>
  <phoneticPr fontId="1"/>
  <dataValidations disablePrompts="1" count="2">
    <dataValidation type="list" allowBlank="1" showInputMessage="1" showErrorMessage="1" sqref="X12:X15">
      <formula1>$X$35:$X$36</formula1>
    </dataValidation>
    <dataValidation type="list" allowBlank="1" showInputMessage="1" showErrorMessage="1" sqref="X16:X18">
      <formula1>#REF!</formula1>
    </dataValidation>
  </dataValidations>
  <printOptions horizontalCentered="1"/>
  <pageMargins left="0.39370078740157483" right="0.39370078740157483" top="0.78740157480314965" bottom="0.39370078740157483" header="0.31496062992125984" footer="0.19685039370078741"/>
  <pageSetup paperSize="8" scale="46" fitToHeight="0" orientation="landscape" cellComments="asDisplayed" r:id="rId5"/>
  <headerFooter differentFirst="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view="pageBreakPreview" topLeftCell="A4" zoomScaleNormal="100" zoomScaleSheetLayoutView="100" workbookViewId="0">
      <selection activeCell="D20" sqref="D20"/>
    </sheetView>
  </sheetViews>
  <sheetFormatPr defaultColWidth="8.5" defaultRowHeight="12" x14ac:dyDescent="0.15"/>
  <cols>
    <col min="1" max="1" width="3.375" style="72" customWidth="1"/>
    <col min="2" max="2" width="10.5" style="72" bestFit="1" customWidth="1"/>
    <col min="3" max="3" width="28.875" style="72" customWidth="1"/>
    <col min="4" max="4" width="95.125" style="72" customWidth="1"/>
    <col min="5" max="257" width="8.5" style="72"/>
    <col min="258" max="258" width="8.5" style="72" customWidth="1"/>
    <col min="259" max="259" width="21.625" style="72" bestFit="1" customWidth="1"/>
    <col min="260" max="260" width="95.125" style="72" customWidth="1"/>
    <col min="261" max="513" width="8.5" style="72"/>
    <col min="514" max="514" width="8.5" style="72" customWidth="1"/>
    <col min="515" max="515" width="21.625" style="72" bestFit="1" customWidth="1"/>
    <col min="516" max="516" width="95.125" style="72" customWidth="1"/>
    <col min="517" max="769" width="8.5" style="72"/>
    <col min="770" max="770" width="8.5" style="72" customWidth="1"/>
    <col min="771" max="771" width="21.625" style="72" bestFit="1" customWidth="1"/>
    <col min="772" max="772" width="95.125" style="72" customWidth="1"/>
    <col min="773" max="1025" width="8.5" style="72"/>
    <col min="1026" max="1026" width="8.5" style="72" customWidth="1"/>
    <col min="1027" max="1027" width="21.625" style="72" bestFit="1" customWidth="1"/>
    <col min="1028" max="1028" width="95.125" style="72" customWidth="1"/>
    <col min="1029" max="1281" width="8.5" style="72"/>
    <col min="1282" max="1282" width="8.5" style="72" customWidth="1"/>
    <col min="1283" max="1283" width="21.625" style="72" bestFit="1" customWidth="1"/>
    <col min="1284" max="1284" width="95.125" style="72" customWidth="1"/>
    <col min="1285" max="1537" width="8.5" style="72"/>
    <col min="1538" max="1538" width="8.5" style="72" customWidth="1"/>
    <col min="1539" max="1539" width="21.625" style="72" bestFit="1" customWidth="1"/>
    <col min="1540" max="1540" width="95.125" style="72" customWidth="1"/>
    <col min="1541" max="1793" width="8.5" style="72"/>
    <col min="1794" max="1794" width="8.5" style="72" customWidth="1"/>
    <col min="1795" max="1795" width="21.625" style="72" bestFit="1" customWidth="1"/>
    <col min="1796" max="1796" width="95.125" style="72" customWidth="1"/>
    <col min="1797" max="2049" width="8.5" style="72"/>
    <col min="2050" max="2050" width="8.5" style="72" customWidth="1"/>
    <col min="2051" max="2051" width="21.625" style="72" bestFit="1" customWidth="1"/>
    <col min="2052" max="2052" width="95.125" style="72" customWidth="1"/>
    <col min="2053" max="2305" width="8.5" style="72"/>
    <col min="2306" max="2306" width="8.5" style="72" customWidth="1"/>
    <col min="2307" max="2307" width="21.625" style="72" bestFit="1" customWidth="1"/>
    <col min="2308" max="2308" width="95.125" style="72" customWidth="1"/>
    <col min="2309" max="2561" width="8.5" style="72"/>
    <col min="2562" max="2562" width="8.5" style="72" customWidth="1"/>
    <col min="2563" max="2563" width="21.625" style="72" bestFit="1" customWidth="1"/>
    <col min="2564" max="2564" width="95.125" style="72" customWidth="1"/>
    <col min="2565" max="2817" width="8.5" style="72"/>
    <col min="2818" max="2818" width="8.5" style="72" customWidth="1"/>
    <col min="2819" max="2819" width="21.625" style="72" bestFit="1" customWidth="1"/>
    <col min="2820" max="2820" width="95.125" style="72" customWidth="1"/>
    <col min="2821" max="3073" width="8.5" style="72"/>
    <col min="3074" max="3074" width="8.5" style="72" customWidth="1"/>
    <col min="3075" max="3075" width="21.625" style="72" bestFit="1" customWidth="1"/>
    <col min="3076" max="3076" width="95.125" style="72" customWidth="1"/>
    <col min="3077" max="3329" width="8.5" style="72"/>
    <col min="3330" max="3330" width="8.5" style="72" customWidth="1"/>
    <col min="3331" max="3331" width="21.625" style="72" bestFit="1" customWidth="1"/>
    <col min="3332" max="3332" width="95.125" style="72" customWidth="1"/>
    <col min="3333" max="3585" width="8.5" style="72"/>
    <col min="3586" max="3586" width="8.5" style="72" customWidth="1"/>
    <col min="3587" max="3587" width="21.625" style="72" bestFit="1" customWidth="1"/>
    <col min="3588" max="3588" width="95.125" style="72" customWidth="1"/>
    <col min="3589" max="3841" width="8.5" style="72"/>
    <col min="3842" max="3842" width="8.5" style="72" customWidth="1"/>
    <col min="3843" max="3843" width="21.625" style="72" bestFit="1" customWidth="1"/>
    <col min="3844" max="3844" width="95.125" style="72" customWidth="1"/>
    <col min="3845" max="4097" width="8.5" style="72"/>
    <col min="4098" max="4098" width="8.5" style="72" customWidth="1"/>
    <col min="4099" max="4099" width="21.625" style="72" bestFit="1" customWidth="1"/>
    <col min="4100" max="4100" width="95.125" style="72" customWidth="1"/>
    <col min="4101" max="4353" width="8.5" style="72"/>
    <col min="4354" max="4354" width="8.5" style="72" customWidth="1"/>
    <col min="4355" max="4355" width="21.625" style="72" bestFit="1" customWidth="1"/>
    <col min="4356" max="4356" width="95.125" style="72" customWidth="1"/>
    <col min="4357" max="4609" width="8.5" style="72"/>
    <col min="4610" max="4610" width="8.5" style="72" customWidth="1"/>
    <col min="4611" max="4611" width="21.625" style="72" bestFit="1" customWidth="1"/>
    <col min="4612" max="4612" width="95.125" style="72" customWidth="1"/>
    <col min="4613" max="4865" width="8.5" style="72"/>
    <col min="4866" max="4866" width="8.5" style="72" customWidth="1"/>
    <col min="4867" max="4867" width="21.625" style="72" bestFit="1" customWidth="1"/>
    <col min="4868" max="4868" width="95.125" style="72" customWidth="1"/>
    <col min="4869" max="5121" width="8.5" style="72"/>
    <col min="5122" max="5122" width="8.5" style="72" customWidth="1"/>
    <col min="5123" max="5123" width="21.625" style="72" bestFit="1" customWidth="1"/>
    <col min="5124" max="5124" width="95.125" style="72" customWidth="1"/>
    <col min="5125" max="5377" width="8.5" style="72"/>
    <col min="5378" max="5378" width="8.5" style="72" customWidth="1"/>
    <col min="5379" max="5379" width="21.625" style="72" bestFit="1" customWidth="1"/>
    <col min="5380" max="5380" width="95.125" style="72" customWidth="1"/>
    <col min="5381" max="5633" width="8.5" style="72"/>
    <col min="5634" max="5634" width="8.5" style="72" customWidth="1"/>
    <col min="5635" max="5635" width="21.625" style="72" bestFit="1" customWidth="1"/>
    <col min="5636" max="5636" width="95.125" style="72" customWidth="1"/>
    <col min="5637" max="5889" width="8.5" style="72"/>
    <col min="5890" max="5890" width="8.5" style="72" customWidth="1"/>
    <col min="5891" max="5891" width="21.625" style="72" bestFit="1" customWidth="1"/>
    <col min="5892" max="5892" width="95.125" style="72" customWidth="1"/>
    <col min="5893" max="6145" width="8.5" style="72"/>
    <col min="6146" max="6146" width="8.5" style="72" customWidth="1"/>
    <col min="6147" max="6147" width="21.625" style="72" bestFit="1" customWidth="1"/>
    <col min="6148" max="6148" width="95.125" style="72" customWidth="1"/>
    <col min="6149" max="6401" width="8.5" style="72"/>
    <col min="6402" max="6402" width="8.5" style="72" customWidth="1"/>
    <col min="6403" max="6403" width="21.625" style="72" bestFit="1" customWidth="1"/>
    <col min="6404" max="6404" width="95.125" style="72" customWidth="1"/>
    <col min="6405" max="6657" width="8.5" style="72"/>
    <col min="6658" max="6658" width="8.5" style="72" customWidth="1"/>
    <col min="6659" max="6659" width="21.625" style="72" bestFit="1" customWidth="1"/>
    <col min="6660" max="6660" width="95.125" style="72" customWidth="1"/>
    <col min="6661" max="6913" width="8.5" style="72"/>
    <col min="6914" max="6914" width="8.5" style="72" customWidth="1"/>
    <col min="6915" max="6915" width="21.625" style="72" bestFit="1" customWidth="1"/>
    <col min="6916" max="6916" width="95.125" style="72" customWidth="1"/>
    <col min="6917" max="7169" width="8.5" style="72"/>
    <col min="7170" max="7170" width="8.5" style="72" customWidth="1"/>
    <col min="7171" max="7171" width="21.625" style="72" bestFit="1" customWidth="1"/>
    <col min="7172" max="7172" width="95.125" style="72" customWidth="1"/>
    <col min="7173" max="7425" width="8.5" style="72"/>
    <col min="7426" max="7426" width="8.5" style="72" customWidth="1"/>
    <col min="7427" max="7427" width="21.625" style="72" bestFit="1" customWidth="1"/>
    <col min="7428" max="7428" width="95.125" style="72" customWidth="1"/>
    <col min="7429" max="7681" width="8.5" style="72"/>
    <col min="7682" max="7682" width="8.5" style="72" customWidth="1"/>
    <col min="7683" max="7683" width="21.625" style="72" bestFit="1" customWidth="1"/>
    <col min="7684" max="7684" width="95.125" style="72" customWidth="1"/>
    <col min="7685" max="7937" width="8.5" style="72"/>
    <col min="7938" max="7938" width="8.5" style="72" customWidth="1"/>
    <col min="7939" max="7939" width="21.625" style="72" bestFit="1" customWidth="1"/>
    <col min="7940" max="7940" width="95.125" style="72" customWidth="1"/>
    <col min="7941" max="8193" width="8.5" style="72"/>
    <col min="8194" max="8194" width="8.5" style="72" customWidth="1"/>
    <col min="8195" max="8195" width="21.625" style="72" bestFit="1" customWidth="1"/>
    <col min="8196" max="8196" width="95.125" style="72" customWidth="1"/>
    <col min="8197" max="8449" width="8.5" style="72"/>
    <col min="8450" max="8450" width="8.5" style="72" customWidth="1"/>
    <col min="8451" max="8451" width="21.625" style="72" bestFit="1" customWidth="1"/>
    <col min="8452" max="8452" width="95.125" style="72" customWidth="1"/>
    <col min="8453" max="8705" width="8.5" style="72"/>
    <col min="8706" max="8706" width="8.5" style="72" customWidth="1"/>
    <col min="8707" max="8707" width="21.625" style="72" bestFit="1" customWidth="1"/>
    <col min="8708" max="8708" width="95.125" style="72" customWidth="1"/>
    <col min="8709" max="8961" width="8.5" style="72"/>
    <col min="8962" max="8962" width="8.5" style="72" customWidth="1"/>
    <col min="8963" max="8963" width="21.625" style="72" bestFit="1" customWidth="1"/>
    <col min="8964" max="8964" width="95.125" style="72" customWidth="1"/>
    <col min="8965" max="9217" width="8.5" style="72"/>
    <col min="9218" max="9218" width="8.5" style="72" customWidth="1"/>
    <col min="9219" max="9219" width="21.625" style="72" bestFit="1" customWidth="1"/>
    <col min="9220" max="9220" width="95.125" style="72" customWidth="1"/>
    <col min="9221" max="9473" width="8.5" style="72"/>
    <col min="9474" max="9474" width="8.5" style="72" customWidth="1"/>
    <col min="9475" max="9475" width="21.625" style="72" bestFit="1" customWidth="1"/>
    <col min="9476" max="9476" width="95.125" style="72" customWidth="1"/>
    <col min="9477" max="9729" width="8.5" style="72"/>
    <col min="9730" max="9730" width="8.5" style="72" customWidth="1"/>
    <col min="9731" max="9731" width="21.625" style="72" bestFit="1" customWidth="1"/>
    <col min="9732" max="9732" width="95.125" style="72" customWidth="1"/>
    <col min="9733" max="9985" width="8.5" style="72"/>
    <col min="9986" max="9986" width="8.5" style="72" customWidth="1"/>
    <col min="9987" max="9987" width="21.625" style="72" bestFit="1" customWidth="1"/>
    <col min="9988" max="9988" width="95.125" style="72" customWidth="1"/>
    <col min="9989" max="10241" width="8.5" style="72"/>
    <col min="10242" max="10242" width="8.5" style="72" customWidth="1"/>
    <col min="10243" max="10243" width="21.625" style="72" bestFit="1" customWidth="1"/>
    <col min="10244" max="10244" width="95.125" style="72" customWidth="1"/>
    <col min="10245" max="10497" width="8.5" style="72"/>
    <col min="10498" max="10498" width="8.5" style="72" customWidth="1"/>
    <col min="10499" max="10499" width="21.625" style="72" bestFit="1" customWidth="1"/>
    <col min="10500" max="10500" width="95.125" style="72" customWidth="1"/>
    <col min="10501" max="10753" width="8.5" style="72"/>
    <col min="10754" max="10754" width="8.5" style="72" customWidth="1"/>
    <col min="10755" max="10755" width="21.625" style="72" bestFit="1" customWidth="1"/>
    <col min="10756" max="10756" width="95.125" style="72" customWidth="1"/>
    <col min="10757" max="11009" width="8.5" style="72"/>
    <col min="11010" max="11010" width="8.5" style="72" customWidth="1"/>
    <col min="11011" max="11011" width="21.625" style="72" bestFit="1" customWidth="1"/>
    <col min="11012" max="11012" width="95.125" style="72" customWidth="1"/>
    <col min="11013" max="11265" width="8.5" style="72"/>
    <col min="11266" max="11266" width="8.5" style="72" customWidth="1"/>
    <col min="11267" max="11267" width="21.625" style="72" bestFit="1" customWidth="1"/>
    <col min="11268" max="11268" width="95.125" style="72" customWidth="1"/>
    <col min="11269" max="11521" width="8.5" style="72"/>
    <col min="11522" max="11522" width="8.5" style="72" customWidth="1"/>
    <col min="11523" max="11523" width="21.625" style="72" bestFit="1" customWidth="1"/>
    <col min="11524" max="11524" width="95.125" style="72" customWidth="1"/>
    <col min="11525" max="11777" width="8.5" style="72"/>
    <col min="11778" max="11778" width="8.5" style="72" customWidth="1"/>
    <col min="11779" max="11779" width="21.625" style="72" bestFit="1" customWidth="1"/>
    <col min="11780" max="11780" width="95.125" style="72" customWidth="1"/>
    <col min="11781" max="12033" width="8.5" style="72"/>
    <col min="12034" max="12034" width="8.5" style="72" customWidth="1"/>
    <col min="12035" max="12035" width="21.625" style="72" bestFit="1" customWidth="1"/>
    <col min="12036" max="12036" width="95.125" style="72" customWidth="1"/>
    <col min="12037" max="12289" width="8.5" style="72"/>
    <col min="12290" max="12290" width="8.5" style="72" customWidth="1"/>
    <col min="12291" max="12291" width="21.625" style="72" bestFit="1" customWidth="1"/>
    <col min="12292" max="12292" width="95.125" style="72" customWidth="1"/>
    <col min="12293" max="12545" width="8.5" style="72"/>
    <col min="12546" max="12546" width="8.5" style="72" customWidth="1"/>
    <col min="12547" max="12547" width="21.625" style="72" bestFit="1" customWidth="1"/>
    <col min="12548" max="12548" width="95.125" style="72" customWidth="1"/>
    <col min="12549" max="12801" width="8.5" style="72"/>
    <col min="12802" max="12802" width="8.5" style="72" customWidth="1"/>
    <col min="12803" max="12803" width="21.625" style="72" bestFit="1" customWidth="1"/>
    <col min="12804" max="12804" width="95.125" style="72" customWidth="1"/>
    <col min="12805" max="13057" width="8.5" style="72"/>
    <col min="13058" max="13058" width="8.5" style="72" customWidth="1"/>
    <col min="13059" max="13059" width="21.625" style="72" bestFit="1" customWidth="1"/>
    <col min="13060" max="13060" width="95.125" style="72" customWidth="1"/>
    <col min="13061" max="13313" width="8.5" style="72"/>
    <col min="13314" max="13314" width="8.5" style="72" customWidth="1"/>
    <col min="13315" max="13315" width="21.625" style="72" bestFit="1" customWidth="1"/>
    <col min="13316" max="13316" width="95.125" style="72" customWidth="1"/>
    <col min="13317" max="13569" width="8.5" style="72"/>
    <col min="13570" max="13570" width="8.5" style="72" customWidth="1"/>
    <col min="13571" max="13571" width="21.625" style="72" bestFit="1" customWidth="1"/>
    <col min="13572" max="13572" width="95.125" style="72" customWidth="1"/>
    <col min="13573" max="13825" width="8.5" style="72"/>
    <col min="13826" max="13826" width="8.5" style="72" customWidth="1"/>
    <col min="13827" max="13827" width="21.625" style="72" bestFit="1" customWidth="1"/>
    <col min="13828" max="13828" width="95.125" style="72" customWidth="1"/>
    <col min="13829" max="14081" width="8.5" style="72"/>
    <col min="14082" max="14082" width="8.5" style="72" customWidth="1"/>
    <col min="14083" max="14083" width="21.625" style="72" bestFit="1" customWidth="1"/>
    <col min="14084" max="14084" width="95.125" style="72" customWidth="1"/>
    <col min="14085" max="14337" width="8.5" style="72"/>
    <col min="14338" max="14338" width="8.5" style="72" customWidth="1"/>
    <col min="14339" max="14339" width="21.625" style="72" bestFit="1" customWidth="1"/>
    <col min="14340" max="14340" width="95.125" style="72" customWidth="1"/>
    <col min="14341" max="14593" width="8.5" style="72"/>
    <col min="14594" max="14594" width="8.5" style="72" customWidth="1"/>
    <col min="14595" max="14595" width="21.625" style="72" bestFit="1" customWidth="1"/>
    <col min="14596" max="14596" width="95.125" style="72" customWidth="1"/>
    <col min="14597" max="14849" width="8.5" style="72"/>
    <col min="14850" max="14850" width="8.5" style="72" customWidth="1"/>
    <col min="14851" max="14851" width="21.625" style="72" bestFit="1" customWidth="1"/>
    <col min="14852" max="14852" width="95.125" style="72" customWidth="1"/>
    <col min="14853" max="15105" width="8.5" style="72"/>
    <col min="15106" max="15106" width="8.5" style="72" customWidth="1"/>
    <col min="15107" max="15107" width="21.625" style="72" bestFit="1" customWidth="1"/>
    <col min="15108" max="15108" width="95.125" style="72" customWidth="1"/>
    <col min="15109" max="15361" width="8.5" style="72"/>
    <col min="15362" max="15362" width="8.5" style="72" customWidth="1"/>
    <col min="15363" max="15363" width="21.625" style="72" bestFit="1" customWidth="1"/>
    <col min="15364" max="15364" width="95.125" style="72" customWidth="1"/>
    <col min="15365" max="15617" width="8.5" style="72"/>
    <col min="15618" max="15618" width="8.5" style="72" customWidth="1"/>
    <col min="15619" max="15619" width="21.625" style="72" bestFit="1" customWidth="1"/>
    <col min="15620" max="15620" width="95.125" style="72" customWidth="1"/>
    <col min="15621" max="15873" width="8.5" style="72"/>
    <col min="15874" max="15874" width="8.5" style="72" customWidth="1"/>
    <col min="15875" max="15875" width="21.625" style="72" bestFit="1" customWidth="1"/>
    <col min="15876" max="15876" width="95.125" style="72" customWidth="1"/>
    <col min="15877" max="16129" width="8.5" style="72"/>
    <col min="16130" max="16130" width="8.5" style="72" customWidth="1"/>
    <col min="16131" max="16131" width="21.625" style="72" bestFit="1" customWidth="1"/>
    <col min="16132" max="16132" width="95.125" style="72" customWidth="1"/>
    <col min="16133" max="16384" width="8.5" style="72"/>
  </cols>
  <sheetData>
    <row r="1" spans="1:4" s="59" customFormat="1" ht="24" customHeight="1" x14ac:dyDescent="0.15">
      <c r="A1" s="58" t="s">
        <v>89</v>
      </c>
    </row>
    <row r="2" spans="1:4" s="59" customFormat="1" ht="24" customHeight="1" x14ac:dyDescent="0.15">
      <c r="A2" s="60"/>
      <c r="B2" s="60"/>
    </row>
    <row r="3" spans="1:4" s="59" customFormat="1" ht="33" customHeight="1" thickBot="1" x14ac:dyDescent="0.2">
      <c r="A3" s="96"/>
      <c r="B3" s="97" t="s">
        <v>28</v>
      </c>
      <c r="C3" s="97" t="s">
        <v>29</v>
      </c>
      <c r="D3" s="97" t="s">
        <v>30</v>
      </c>
    </row>
    <row r="4" spans="1:4" s="59" customFormat="1" ht="33" customHeight="1" x14ac:dyDescent="0.15">
      <c r="A4" s="619"/>
      <c r="B4" s="61">
        <v>2</v>
      </c>
      <c r="C4" s="63" t="s">
        <v>31</v>
      </c>
      <c r="D4" s="64" t="s">
        <v>85</v>
      </c>
    </row>
    <row r="5" spans="1:4" s="59" customFormat="1" ht="33" customHeight="1" x14ac:dyDescent="0.15">
      <c r="A5" s="619"/>
      <c r="B5" s="62">
        <v>3</v>
      </c>
      <c r="C5" s="63" t="s">
        <v>32</v>
      </c>
      <c r="D5" s="63" t="s">
        <v>84</v>
      </c>
    </row>
    <row r="6" spans="1:4" s="59" customFormat="1" ht="33" customHeight="1" x14ac:dyDescent="0.15">
      <c r="A6" s="619"/>
      <c r="B6" s="62">
        <v>4</v>
      </c>
      <c r="C6" s="63" t="s">
        <v>33</v>
      </c>
      <c r="D6" s="63" t="s">
        <v>83</v>
      </c>
    </row>
    <row r="7" spans="1:4" s="59" customFormat="1" ht="33" hidden="1" customHeight="1" x14ac:dyDescent="0.15">
      <c r="A7" s="619"/>
      <c r="B7" s="62">
        <v>4</v>
      </c>
      <c r="C7" s="63" t="s">
        <v>34</v>
      </c>
      <c r="D7" s="64" t="s">
        <v>90</v>
      </c>
    </row>
    <row r="8" spans="1:4" s="59" customFormat="1" ht="33" customHeight="1" x14ac:dyDescent="0.15">
      <c r="A8" s="619"/>
      <c r="B8" s="62" t="s">
        <v>40</v>
      </c>
      <c r="C8" s="63" t="s">
        <v>41</v>
      </c>
      <c r="D8" s="63" t="s">
        <v>82</v>
      </c>
    </row>
    <row r="9" spans="1:4" s="59" customFormat="1" ht="33" customHeight="1" x14ac:dyDescent="0.15">
      <c r="A9" s="619"/>
      <c r="B9" s="62" t="s">
        <v>42</v>
      </c>
      <c r="C9" s="68" t="s">
        <v>44</v>
      </c>
      <c r="D9" s="65" t="s">
        <v>81</v>
      </c>
    </row>
    <row r="10" spans="1:4" s="59" customFormat="1" ht="33" customHeight="1" x14ac:dyDescent="0.15">
      <c r="A10" s="619"/>
      <c r="B10" s="62">
        <v>13</v>
      </c>
      <c r="C10" s="63" t="s">
        <v>102</v>
      </c>
      <c r="D10" s="63" t="s">
        <v>103</v>
      </c>
    </row>
    <row r="11" spans="1:4" s="59" customFormat="1" ht="33" customHeight="1" x14ac:dyDescent="0.15">
      <c r="A11" s="619"/>
      <c r="B11" s="62">
        <v>14</v>
      </c>
      <c r="C11" s="68" t="s">
        <v>45</v>
      </c>
      <c r="D11" s="66" t="s">
        <v>80</v>
      </c>
    </row>
    <row r="12" spans="1:4" s="59" customFormat="1" ht="33" customHeight="1" x14ac:dyDescent="0.15">
      <c r="A12" s="619"/>
      <c r="B12" s="82" t="s">
        <v>87</v>
      </c>
      <c r="C12" s="79" t="s">
        <v>86</v>
      </c>
      <c r="D12" s="66" t="s">
        <v>105</v>
      </c>
    </row>
    <row r="13" spans="1:4" s="59" customFormat="1" ht="33.75" customHeight="1" x14ac:dyDescent="0.15">
      <c r="A13" s="619"/>
      <c r="B13" s="62">
        <v>15</v>
      </c>
      <c r="C13" s="63" t="s">
        <v>46</v>
      </c>
      <c r="D13" s="64" t="s">
        <v>79</v>
      </c>
    </row>
    <row r="14" spans="1:4" s="59" customFormat="1" ht="33" customHeight="1" x14ac:dyDescent="0.15">
      <c r="A14" s="619"/>
      <c r="B14" s="62">
        <v>16</v>
      </c>
      <c r="C14" s="63" t="s">
        <v>35</v>
      </c>
      <c r="D14" s="63" t="s">
        <v>78</v>
      </c>
    </row>
    <row r="15" spans="1:4" s="59" customFormat="1" ht="33" customHeight="1" x14ac:dyDescent="0.15">
      <c r="A15" s="619"/>
      <c r="B15" s="62">
        <f t="shared" ref="B15:B24" si="0">+B14+1</f>
        <v>17</v>
      </c>
      <c r="C15" s="63" t="s">
        <v>36</v>
      </c>
      <c r="D15" s="63" t="s">
        <v>77</v>
      </c>
    </row>
    <row r="16" spans="1:4" s="59" customFormat="1" ht="33" customHeight="1" x14ac:dyDescent="0.15">
      <c r="A16" s="619"/>
      <c r="B16" s="62">
        <f t="shared" si="0"/>
        <v>18</v>
      </c>
      <c r="C16" s="64" t="s">
        <v>48</v>
      </c>
      <c r="D16" s="64" t="s">
        <v>76</v>
      </c>
    </row>
    <row r="17" spans="1:4" s="59" customFormat="1" ht="40.5" customHeight="1" x14ac:dyDescent="0.15">
      <c r="A17" s="619"/>
      <c r="B17" s="62">
        <f t="shared" si="0"/>
        <v>19</v>
      </c>
      <c r="C17" s="63" t="s">
        <v>49</v>
      </c>
      <c r="D17" s="64" t="s">
        <v>75</v>
      </c>
    </row>
    <row r="18" spans="1:4" s="59" customFormat="1" ht="33" customHeight="1" x14ac:dyDescent="0.15">
      <c r="A18" s="619"/>
      <c r="B18" s="62">
        <f t="shared" si="0"/>
        <v>20</v>
      </c>
      <c r="C18" s="63" t="s">
        <v>50</v>
      </c>
      <c r="D18" s="64" t="s">
        <v>74</v>
      </c>
    </row>
    <row r="19" spans="1:4" s="59" customFormat="1" ht="33" customHeight="1" x14ac:dyDescent="0.15">
      <c r="A19" s="619"/>
      <c r="B19" s="62">
        <f t="shared" si="0"/>
        <v>21</v>
      </c>
      <c r="C19" s="63" t="s">
        <v>51</v>
      </c>
      <c r="D19" s="63" t="s">
        <v>73</v>
      </c>
    </row>
    <row r="20" spans="1:4" s="59" customFormat="1" ht="93.75" customHeight="1" x14ac:dyDescent="0.15">
      <c r="A20" s="619"/>
      <c r="B20" s="62">
        <f t="shared" si="0"/>
        <v>22</v>
      </c>
      <c r="C20" s="64" t="s">
        <v>52</v>
      </c>
      <c r="D20" s="64" t="s">
        <v>72</v>
      </c>
    </row>
    <row r="21" spans="1:4" s="59" customFormat="1" ht="42.75" customHeight="1" x14ac:dyDescent="0.15">
      <c r="A21" s="619"/>
      <c r="B21" s="62" t="s">
        <v>55</v>
      </c>
      <c r="C21" s="63" t="s">
        <v>53</v>
      </c>
      <c r="D21" s="64" t="s">
        <v>71</v>
      </c>
    </row>
    <row r="22" spans="1:4" s="59" customFormat="1" ht="33" customHeight="1" x14ac:dyDescent="0.15">
      <c r="A22" s="619"/>
      <c r="B22" s="62">
        <v>27</v>
      </c>
      <c r="C22" s="64" t="s">
        <v>54</v>
      </c>
      <c r="D22" s="64" t="s">
        <v>70</v>
      </c>
    </row>
    <row r="23" spans="1:4" s="59" customFormat="1" ht="33" customHeight="1" x14ac:dyDescent="0.15">
      <c r="A23" s="619"/>
      <c r="B23" s="62">
        <f t="shared" si="0"/>
        <v>28</v>
      </c>
      <c r="C23" s="63" t="s">
        <v>56</v>
      </c>
      <c r="D23" s="64" t="s">
        <v>69</v>
      </c>
    </row>
    <row r="24" spans="1:4" s="59" customFormat="1" ht="33" customHeight="1" x14ac:dyDescent="0.15">
      <c r="A24" s="619"/>
      <c r="B24" s="62">
        <f t="shared" si="0"/>
        <v>29</v>
      </c>
      <c r="C24" s="63" t="s">
        <v>63</v>
      </c>
      <c r="D24" s="63" t="s">
        <v>68</v>
      </c>
    </row>
    <row r="25" spans="1:4" s="59" customFormat="1" ht="168.75" x14ac:dyDescent="0.15">
      <c r="A25" s="619"/>
      <c r="B25" s="62" t="s">
        <v>58</v>
      </c>
      <c r="C25" s="63" t="s">
        <v>57</v>
      </c>
      <c r="D25" s="64" t="s">
        <v>91</v>
      </c>
    </row>
    <row r="26" spans="1:4" s="59" customFormat="1" ht="32.25" customHeight="1" x14ac:dyDescent="0.15">
      <c r="A26" s="619"/>
      <c r="B26" s="62" t="s">
        <v>60</v>
      </c>
      <c r="C26" s="64" t="s">
        <v>59</v>
      </c>
      <c r="D26" s="64" t="s">
        <v>64</v>
      </c>
    </row>
    <row r="27" spans="1:4" s="59" customFormat="1" ht="33" customHeight="1" x14ac:dyDescent="0.15">
      <c r="A27" s="619"/>
      <c r="B27" s="62" t="s">
        <v>61</v>
      </c>
      <c r="C27" s="63" t="s">
        <v>62</v>
      </c>
      <c r="D27" s="64" t="s">
        <v>65</v>
      </c>
    </row>
    <row r="28" spans="1:4" s="59" customFormat="1" ht="42.75" customHeight="1" x14ac:dyDescent="0.15">
      <c r="A28" s="619"/>
      <c r="B28" s="62">
        <v>48</v>
      </c>
      <c r="C28" s="63" t="s">
        <v>37</v>
      </c>
      <c r="D28" s="64" t="s">
        <v>67</v>
      </c>
    </row>
    <row r="29" spans="1:4" s="59" customFormat="1" ht="33" customHeight="1" x14ac:dyDescent="0.15">
      <c r="A29" s="619"/>
      <c r="B29" s="62">
        <f>B28+1</f>
        <v>49</v>
      </c>
      <c r="C29" s="63" t="s">
        <v>38</v>
      </c>
      <c r="D29" s="64" t="s">
        <v>66</v>
      </c>
    </row>
    <row r="30" spans="1:4" s="59" customFormat="1" ht="33" customHeight="1" x14ac:dyDescent="0.15">
      <c r="A30" s="619"/>
      <c r="B30" s="62">
        <f>B29+1</f>
        <v>50</v>
      </c>
      <c r="C30" s="70" t="s">
        <v>13</v>
      </c>
      <c r="D30" s="71" t="s">
        <v>39</v>
      </c>
    </row>
    <row r="31" spans="1:4" s="59" customFormat="1" ht="33" customHeight="1" x14ac:dyDescent="0.15">
      <c r="A31" s="619"/>
      <c r="B31" s="62">
        <v>51</v>
      </c>
      <c r="C31" s="64" t="s">
        <v>106</v>
      </c>
      <c r="D31" s="63" t="s">
        <v>107</v>
      </c>
    </row>
    <row r="32" spans="1:4" s="59" customFormat="1" ht="33" customHeight="1" x14ac:dyDescent="0.15">
      <c r="A32" s="619"/>
      <c r="B32" s="62"/>
      <c r="C32" s="63"/>
      <c r="D32" s="63"/>
    </row>
    <row r="33" spans="1:4" s="59" customFormat="1" ht="33" customHeight="1" x14ac:dyDescent="0.15">
      <c r="A33" s="619"/>
      <c r="B33" s="62"/>
      <c r="C33" s="63"/>
      <c r="D33" s="63"/>
    </row>
    <row r="34" spans="1:4" s="59" customFormat="1" ht="33" customHeight="1" x14ac:dyDescent="0.15">
      <c r="A34" s="619"/>
      <c r="B34" s="62"/>
      <c r="C34" s="63"/>
      <c r="D34" s="63"/>
    </row>
    <row r="35" spans="1:4" s="59" customFormat="1" ht="33" customHeight="1" x14ac:dyDescent="0.15">
      <c r="A35" s="619"/>
      <c r="B35" s="62"/>
      <c r="C35" s="63"/>
      <c r="D35" s="64"/>
    </row>
    <row r="36" spans="1:4" s="59" customFormat="1" ht="33" customHeight="1" x14ac:dyDescent="0.15">
      <c r="A36" s="619"/>
      <c r="B36" s="62"/>
      <c r="C36" s="63"/>
      <c r="D36" s="63"/>
    </row>
    <row r="37" spans="1:4" s="59" customFormat="1" ht="33" customHeight="1" x14ac:dyDescent="0.15">
      <c r="A37" s="619"/>
      <c r="B37" s="62"/>
      <c r="C37" s="63"/>
      <c r="D37" s="64"/>
    </row>
    <row r="38" spans="1:4" s="59" customFormat="1" ht="33" customHeight="1" x14ac:dyDescent="0.15">
      <c r="A38" s="619"/>
      <c r="B38" s="62"/>
      <c r="C38" s="63"/>
      <c r="D38" s="64"/>
    </row>
    <row r="39" spans="1:4" s="59" customFormat="1" ht="58.5" customHeight="1" x14ac:dyDescent="0.15">
      <c r="A39" s="619"/>
      <c r="B39" s="62"/>
      <c r="C39" s="63"/>
      <c r="D39" s="64"/>
    </row>
    <row r="40" spans="1:4" s="59" customFormat="1" ht="33" customHeight="1" x14ac:dyDescent="0.15">
      <c r="A40" s="619"/>
      <c r="B40" s="62"/>
      <c r="C40" s="63"/>
      <c r="D40" s="63"/>
    </row>
    <row r="41" spans="1:4" s="59" customFormat="1" ht="33" customHeight="1" x14ac:dyDescent="0.15">
      <c r="A41" s="620"/>
      <c r="B41" s="62"/>
      <c r="C41" s="64"/>
      <c r="D41" s="63"/>
    </row>
    <row r="42" spans="1:4" s="59" customFormat="1" ht="33" customHeight="1" x14ac:dyDescent="0.15">
      <c r="A42" s="621"/>
      <c r="B42" s="62"/>
      <c r="C42" s="67"/>
      <c r="D42" s="66"/>
    </row>
    <row r="43" spans="1:4" s="59" customFormat="1" ht="105" customHeight="1" x14ac:dyDescent="0.15">
      <c r="A43" s="622"/>
      <c r="B43" s="62"/>
      <c r="C43" s="624"/>
      <c r="D43" s="625"/>
    </row>
    <row r="44" spans="1:4" s="59" customFormat="1" ht="116.25" customHeight="1" x14ac:dyDescent="0.15">
      <c r="A44" s="622"/>
      <c r="B44" s="62"/>
      <c r="C44" s="626"/>
      <c r="D44" s="66"/>
    </row>
    <row r="45" spans="1:4" s="59" customFormat="1" ht="80.25" customHeight="1" x14ac:dyDescent="0.15">
      <c r="A45" s="623"/>
      <c r="B45" s="62"/>
      <c r="C45" s="627"/>
      <c r="D45" s="66"/>
    </row>
    <row r="46" spans="1:4" s="59" customFormat="1" ht="110.25" customHeight="1" x14ac:dyDescent="0.15">
      <c r="A46" s="628"/>
      <c r="B46" s="69"/>
      <c r="C46" s="64"/>
      <c r="D46" s="64"/>
    </row>
    <row r="47" spans="1:4" s="59" customFormat="1" ht="108" customHeight="1" x14ac:dyDescent="0.15">
      <c r="A47" s="629"/>
      <c r="B47" s="69"/>
      <c r="C47" s="64"/>
      <c r="D47" s="64"/>
    </row>
    <row r="48" spans="1:4" s="59" customFormat="1" ht="33" customHeight="1" x14ac:dyDescent="0.15">
      <c r="A48" s="629"/>
      <c r="B48" s="69"/>
      <c r="C48" s="63"/>
      <c r="D48" s="63"/>
    </row>
    <row r="49" spans="1:4" s="59" customFormat="1" ht="33" customHeight="1" x14ac:dyDescent="0.15">
      <c r="A49" s="629"/>
      <c r="B49" s="69"/>
      <c r="C49" s="63"/>
      <c r="D49" s="63"/>
    </row>
    <row r="50" spans="1:4" s="59" customFormat="1" ht="33" customHeight="1" x14ac:dyDescent="0.15">
      <c r="A50" s="629"/>
      <c r="B50" s="69"/>
      <c r="C50" s="630"/>
      <c r="D50" s="66"/>
    </row>
    <row r="51" spans="1:4" s="59" customFormat="1" ht="33" customHeight="1" x14ac:dyDescent="0.15">
      <c r="A51" s="629"/>
      <c r="B51" s="69"/>
      <c r="C51" s="631"/>
      <c r="D51" s="66"/>
    </row>
    <row r="52" spans="1:4" s="59" customFormat="1" ht="42" customHeight="1" x14ac:dyDescent="0.15">
      <c r="A52" s="616"/>
      <c r="B52" s="62"/>
      <c r="C52" s="63"/>
      <c r="D52" s="64"/>
    </row>
    <row r="53" spans="1:4" s="59" customFormat="1" ht="69" customHeight="1" x14ac:dyDescent="0.15">
      <c r="A53" s="617"/>
      <c r="B53" s="62"/>
      <c r="C53" s="63"/>
      <c r="D53" s="65"/>
    </row>
    <row r="54" spans="1:4" s="59" customFormat="1" ht="33" customHeight="1" x14ac:dyDescent="0.15">
      <c r="A54" s="617"/>
      <c r="B54" s="62"/>
      <c r="C54" s="63"/>
      <c r="D54" s="64"/>
    </row>
    <row r="55" spans="1:4" s="59" customFormat="1" ht="33" customHeight="1" x14ac:dyDescent="0.15">
      <c r="A55" s="618"/>
      <c r="B55" s="62"/>
      <c r="C55" s="70"/>
      <c r="D55" s="71"/>
    </row>
    <row r="56" spans="1:4" ht="24" customHeight="1" x14ac:dyDescent="0.15">
      <c r="B56" s="73"/>
      <c r="C56" s="74"/>
      <c r="D56" s="74"/>
    </row>
    <row r="57" spans="1:4" ht="24" customHeight="1" x14ac:dyDescent="0.15">
      <c r="B57" s="73"/>
      <c r="C57" s="74"/>
      <c r="D57" s="74"/>
    </row>
  </sheetData>
  <customSheetViews>
    <customSheetView guid="{BEDE37DE-DEC5-4E80-A1D5-52B653665AC3}" showPageBreaks="1" printArea="1" hiddenRows="1" state="hidden" view="pageBreakPreview" topLeftCell="A4">
      <selection activeCell="D20" sqref="D20"/>
      <pageMargins left="0.59055118110236227" right="0.59055118110236227" top="0.59055118110236227" bottom="0.59055118110236227" header="0.39370078740157483" footer="0.39370078740157483"/>
      <printOptions horizontalCentered="1"/>
      <pageSetup paperSize="9" scale="65" fitToHeight="2" orientation="portrait" r:id="rId1"/>
    </customSheetView>
    <customSheetView guid="{FA1CB8D1-4D38-4987-B14B-01C1519DCC50}" showPageBreaks="1" printArea="1" hiddenRows="1" view="pageBreakPreview" topLeftCell="A11">
      <selection activeCell="D20" sqref="D20"/>
      <pageMargins left="0.59055118110236227" right="0.59055118110236227" top="0.59055118110236227" bottom="0.59055118110236227" header="0.39370078740157483" footer="0.39370078740157483"/>
      <printOptions horizontalCentered="1"/>
      <pageSetup paperSize="9" scale="65" fitToHeight="2" orientation="portrait" r:id="rId2"/>
    </customSheetView>
    <customSheetView guid="{411AFC40-2584-4990-957F-8E6671E24C5D}" showPageBreaks="1" printArea="1" hiddenRows="1" view="pageBreakPreview" topLeftCell="A11">
      <selection activeCell="D20" sqref="D20"/>
      <pageMargins left="0.59055118110236227" right="0.59055118110236227" top="0.59055118110236227" bottom="0.59055118110236227" header="0.39370078740157483" footer="0.39370078740157483"/>
      <printOptions horizontalCentered="1"/>
      <pageSetup paperSize="9" scale="65" fitToHeight="2" orientation="portrait" r:id="rId3"/>
    </customSheetView>
    <customSheetView guid="{C0125626-5C92-4173-B019-57E650EB510B}" showPageBreaks="1" printArea="1" hiddenRows="1" state="hidden" view="pageBreakPreview" topLeftCell="A4">
      <selection activeCell="D20" sqref="D20"/>
      <pageMargins left="0.59055118110236227" right="0.59055118110236227" top="0.59055118110236227" bottom="0.59055118110236227" header="0.39370078740157483" footer="0.39370078740157483"/>
      <printOptions horizontalCentered="1"/>
      <pageSetup paperSize="9" scale="65" fitToHeight="2" orientation="portrait" r:id="rId4"/>
    </customSheetView>
  </customSheetViews>
  <mergeCells count="7">
    <mergeCell ref="A52:A55"/>
    <mergeCell ref="A4:A41"/>
    <mergeCell ref="A42:A45"/>
    <mergeCell ref="C43:D43"/>
    <mergeCell ref="C44:C45"/>
    <mergeCell ref="A46:A51"/>
    <mergeCell ref="C50:C51"/>
  </mergeCells>
  <phoneticPr fontId="1"/>
  <printOptions horizontalCentered="1"/>
  <pageMargins left="0.59055118110236227" right="0.59055118110236227" top="0.59055118110236227" bottom="0.59055118110236227" header="0.39370078740157483" footer="0.39370078740157483"/>
  <pageSetup paperSize="9" scale="65" fitToHeight="2"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7"/>
  <sheetViews>
    <sheetView workbookViewId="0">
      <selection activeCell="O6" sqref="O6"/>
    </sheetView>
  </sheetViews>
  <sheetFormatPr defaultRowHeight="13.5" x14ac:dyDescent="0.15"/>
  <cols>
    <col min="1" max="1" width="18.125" customWidth="1"/>
    <col min="2" max="2" width="31.375" bestFit="1" customWidth="1"/>
    <col min="4" max="4" width="9.25" bestFit="1" customWidth="1"/>
  </cols>
  <sheetData>
    <row r="1" spans="1:24" ht="14.25" thickBot="1" x14ac:dyDescent="0.2">
      <c r="B1" t="s">
        <v>165</v>
      </c>
    </row>
    <row r="2" spans="1:24" ht="17.25" customHeight="1" x14ac:dyDescent="0.15">
      <c r="B2" s="635" t="s">
        <v>176</v>
      </c>
      <c r="C2" s="632" t="s">
        <v>10</v>
      </c>
      <c r="D2" s="633"/>
      <c r="E2" s="637"/>
      <c r="F2" s="638" t="s">
        <v>168</v>
      </c>
      <c r="G2" s="639"/>
      <c r="H2" s="640"/>
      <c r="I2" s="641" t="s">
        <v>169</v>
      </c>
      <c r="J2" s="639"/>
      <c r="K2" s="642"/>
      <c r="L2" s="632" t="s">
        <v>170</v>
      </c>
      <c r="M2" s="633"/>
      <c r="N2" s="633"/>
      <c r="O2" s="632" t="s">
        <v>171</v>
      </c>
      <c r="P2" s="633"/>
      <c r="Q2" s="634"/>
      <c r="R2" s="632" t="s">
        <v>272</v>
      </c>
      <c r="S2" s="633"/>
      <c r="T2" s="634"/>
    </row>
    <row r="3" spans="1:24" ht="26.25" customHeight="1" thickBot="1" x14ac:dyDescent="0.2">
      <c r="B3" s="636"/>
      <c r="C3" s="119" t="s">
        <v>172</v>
      </c>
      <c r="D3" s="120" t="s">
        <v>17</v>
      </c>
      <c r="E3" s="121" t="s">
        <v>174</v>
      </c>
      <c r="F3" s="122" t="s">
        <v>172</v>
      </c>
      <c r="G3" s="120" t="s">
        <v>17</v>
      </c>
      <c r="H3" s="123" t="s">
        <v>174</v>
      </c>
      <c r="I3" s="119" t="s">
        <v>172</v>
      </c>
      <c r="J3" s="120" t="s">
        <v>17</v>
      </c>
      <c r="K3" s="121" t="s">
        <v>174</v>
      </c>
      <c r="L3" s="122" t="s">
        <v>172</v>
      </c>
      <c r="M3" s="120" t="s">
        <v>17</v>
      </c>
      <c r="N3" s="123" t="s">
        <v>174</v>
      </c>
      <c r="O3" s="119" t="s">
        <v>172</v>
      </c>
      <c r="P3" s="120" t="s">
        <v>17</v>
      </c>
      <c r="Q3" s="124" t="s">
        <v>174</v>
      </c>
      <c r="R3" s="119" t="s">
        <v>172</v>
      </c>
      <c r="S3" s="120" t="s">
        <v>17</v>
      </c>
      <c r="T3" s="124" t="s">
        <v>174</v>
      </c>
    </row>
    <row r="4" spans="1:24" ht="26.25" customHeight="1" x14ac:dyDescent="0.15">
      <c r="B4" s="115" t="s">
        <v>166</v>
      </c>
      <c r="C4" s="116" t="e">
        <f>R4+F4+I4+L4+O4</f>
        <v>#REF!</v>
      </c>
      <c r="D4" s="303" t="e">
        <f t="shared" ref="D4:E6" si="0">S4+G4+J4+M4+P4</f>
        <v>#REF!</v>
      </c>
      <c r="E4" s="304" t="e">
        <f t="shared" si="0"/>
        <v>#REF!</v>
      </c>
      <c r="F4" s="118" t="e">
        <f>COUNTIFS(いきいき地区別調書!#REF!,1,いきいき地区別調書!$L$14:$L$20,"&gt;0")</f>
        <v>#REF!</v>
      </c>
      <c r="G4" s="117" t="e">
        <f>SUMIF(いきいき地区別調書!#REF!,1,いきいき地区別調書!$L$14:$L$20)</f>
        <v>#REF!</v>
      </c>
      <c r="H4" s="133" t="e">
        <f>SUMIFS(いきいき地区別調書!$AE$14:$AE$20,いきいき地区別調書!#REF!,1,いきいき地区別調書!$L$14:$L$20,"&gt;0")</f>
        <v>#REF!</v>
      </c>
      <c r="I4" s="116" t="e">
        <f>COUNTIFS(いきいき地区別調書!#REF!,1,いきいき地区別調書!$M$14:$M$20,"&gt;0")</f>
        <v>#REF!</v>
      </c>
      <c r="J4" s="117" t="e">
        <f>SUMIF(いきいき地区別調書!#REF!,1,いきいき地区別調書!$M$14:$M$20)</f>
        <v>#REF!</v>
      </c>
      <c r="K4" s="130" t="e">
        <f>SUMIFS(いきいき地区別調書!$AE$14:$AE$20,いきいき地区別調書!#REF!,1,いきいき地区別調書!$M$14:$M$20,"&gt;0")</f>
        <v>#REF!</v>
      </c>
      <c r="L4" s="118" t="e">
        <f>COUNTIFS(いきいき地区別調書!#REF!,1,いきいき地区別調書!$N$14:$N$20,"&gt;0")</f>
        <v>#REF!</v>
      </c>
      <c r="M4" s="117" t="e">
        <f>SUMIF(いきいき地区別調書!#REF!,1,いきいき地区別調書!$N$14:$N$20)</f>
        <v>#REF!</v>
      </c>
      <c r="N4" s="133" t="e">
        <f>SUMIFS(いきいき地区別調書!$AE$14:$AE$20,いきいき地区別調書!#REF!,1,いきいき地区別調書!$N$14:$N$20,"&gt;0")</f>
        <v>#REF!</v>
      </c>
      <c r="O4" s="116" t="e">
        <f>COUNTIFS(いきいき地区別調書!#REF!,1,いきいき地区別調書!$O$14:$O$20,"&gt;0")</f>
        <v>#REF!</v>
      </c>
      <c r="P4" s="117" t="e">
        <f>SUMIF(いきいき地区別調書!#REF!,1,いきいき地区別調書!$O$14:$O$20)</f>
        <v>#REF!</v>
      </c>
      <c r="Q4" s="134" t="e">
        <f>SUMIFS(いきいき地区別調書!$AE$14:$AE$20,いきいき地区別調書!#REF!,1,いきいき地区別調書!$O$14:$O$20,"&gt;0")</f>
        <v>#REF!</v>
      </c>
      <c r="R4" s="116" t="e">
        <f>COUNTIFS(いきいき地区別調書!#REF!,1,いきいき地区別調書!$O$14:$O$20,"&gt;0")</f>
        <v>#REF!</v>
      </c>
      <c r="S4" s="117" t="e">
        <f>SUMIF(いきいき地区別調書!#REF!,1,いきいき地区別調書!$O$14:$O$20)</f>
        <v>#REF!</v>
      </c>
      <c r="T4" s="134" t="e">
        <f>SUMIFS(いきいき地区別調書!$AE$14:$AE$20,いきいき地区別調書!#REF!,1,いきいき地区別調書!$O$14:$O$20,"&gt;0")</f>
        <v>#REF!</v>
      </c>
    </row>
    <row r="5" spans="1:24" ht="26.25" customHeight="1" x14ac:dyDescent="0.15">
      <c r="B5" s="110" t="s">
        <v>167</v>
      </c>
      <c r="C5" s="108" t="e">
        <f t="shared" ref="C5:C6" si="1">R5+F5+I5+L5+O5</f>
        <v>#REF!</v>
      </c>
      <c r="D5" s="104" t="e">
        <f t="shared" si="0"/>
        <v>#REF!</v>
      </c>
      <c r="E5" s="109" t="e">
        <f t="shared" si="0"/>
        <v>#REF!</v>
      </c>
      <c r="F5" s="107" t="e">
        <f>COUNTIFS(いきいき地区別調書!#REF!,2,いきいき地区別調書!$L$14:$L$20,"&gt;0")</f>
        <v>#REF!</v>
      </c>
      <c r="G5" s="105" t="e">
        <f>SUMIF(いきいき地区別調書!#REF!,2,いきいき地区別調書!$L$14:$L$20)</f>
        <v>#REF!</v>
      </c>
      <c r="H5" s="132" t="e">
        <f>SUMIFS(いきいき地区別調書!$AE$14:$AE$20,いきいき地区別調書!#REF!,2,いきいき地区別調書!$L$14:$L$20,"&gt;0")</f>
        <v>#REF!</v>
      </c>
      <c r="I5" s="108" t="e">
        <f>COUNTIFS(いきいき地区別調書!#REF!,2,いきいき地区別調書!$M$14:$M$20,"&gt;0")</f>
        <v>#REF!</v>
      </c>
      <c r="J5" s="105" t="e">
        <f>SUMIF(いきいき地区別調書!#REF!,2,いきいき地区別調書!$M$14:$M$20)</f>
        <v>#REF!</v>
      </c>
      <c r="K5" s="131" t="e">
        <f>SUMIFS(いきいき地区別調書!$AE$14:$AE$20,いきいき地区別調書!#REF!,2,いきいき地区別調書!$M$14:$M$20,"&gt;0")</f>
        <v>#REF!</v>
      </c>
      <c r="L5" s="107" t="e">
        <f>COUNTIFS(いきいき地区別調書!#REF!,2,いきいき地区別調書!$N$14:$N$20,"&gt;0")</f>
        <v>#REF!</v>
      </c>
      <c r="M5" s="105" t="e">
        <f>SUMIF(いきいき地区別調書!#REF!,2,いきいき地区別調書!$N$14:$N$20)</f>
        <v>#REF!</v>
      </c>
      <c r="N5" s="132" t="e">
        <f>SUMIFS(いきいき地区別調書!$AE$14:$AE$20,いきいき地区別調書!#REF!,2,いきいき地区別調書!$N$14:$N$20,"&gt;0")</f>
        <v>#REF!</v>
      </c>
      <c r="O5" s="108" t="e">
        <f>COUNTIFS(いきいき地区別調書!#REF!,2,いきいき地区別調書!$O$14:$O$20,"&gt;0")</f>
        <v>#REF!</v>
      </c>
      <c r="P5" s="105" t="e">
        <f>SUMIF(いきいき地区別調書!#REF!,2,いきいき地区別調書!$O$14:$O$20)</f>
        <v>#REF!</v>
      </c>
      <c r="Q5" s="135" t="e">
        <f>SUMIFS(いきいき地区別調書!$AE$14:$AE$20,いきいき地区別調書!#REF!,2,いきいき地区別調書!$O$14:$O$20,"&gt;0")</f>
        <v>#REF!</v>
      </c>
      <c r="R5" s="108" t="e">
        <f>COUNTIFS(いきいき地区別調書!#REF!,2,いきいき地区別調書!$O$14:$O$20,"&gt;0")</f>
        <v>#REF!</v>
      </c>
      <c r="S5" s="105" t="e">
        <f>SUMIF(いきいき地区別調書!#REF!,2,いきいき地区別調書!$O$14:$O$20)</f>
        <v>#REF!</v>
      </c>
      <c r="T5" s="135" t="e">
        <f>SUMIFS(いきいき地区別調書!$AE$14:$AE$20,いきいき地区別調書!#REF!,2,いきいき地区別調書!$O$14:$O$20,"&gt;0")</f>
        <v>#REF!</v>
      </c>
    </row>
    <row r="6" spans="1:24" ht="26.25" customHeight="1" x14ac:dyDescent="0.15">
      <c r="B6" s="110" t="s">
        <v>173</v>
      </c>
      <c r="C6" s="108" t="e">
        <f t="shared" si="1"/>
        <v>#REF!</v>
      </c>
      <c r="D6" s="104" t="e">
        <f t="shared" si="0"/>
        <v>#REF!</v>
      </c>
      <c r="E6" s="109" t="e">
        <f t="shared" si="0"/>
        <v>#REF!</v>
      </c>
      <c r="F6" s="107" t="e">
        <f>COUNTIFS(いきいき地区別調書!#REF!,3,いきいき地区別調書!$L$14:$L$20,"&gt;0")</f>
        <v>#REF!</v>
      </c>
      <c r="G6" s="105" t="e">
        <f>SUMIF(いきいき地区別調書!#REF!,3,いきいき地区別調書!$L$14:$L$20)</f>
        <v>#REF!</v>
      </c>
      <c r="H6" s="132" t="e">
        <f>SUMIFS(いきいき地区別調書!$AE$14:$AE$20,いきいき地区別調書!#REF!,3,いきいき地区別調書!$L$14:$L$20,"&gt;0")</f>
        <v>#REF!</v>
      </c>
      <c r="I6" s="108" t="e">
        <f>COUNTIFS(いきいき地区別調書!#REF!,3,いきいき地区別調書!$M$14:$M$20,"&gt;0")</f>
        <v>#REF!</v>
      </c>
      <c r="J6" s="105" t="e">
        <f>SUMIF(いきいき地区別調書!#REF!,3,いきいき地区別調書!$M$14:$M$20)</f>
        <v>#REF!</v>
      </c>
      <c r="K6" s="131" t="e">
        <f>SUMIFS(いきいき地区別調書!$AE$14:$AE$20,いきいき地区別調書!#REF!,3,いきいき地区別調書!$M$14:$M$20,"&gt;0")</f>
        <v>#REF!</v>
      </c>
      <c r="L6" s="107" t="e">
        <f>COUNTIFS(いきいき地区別調書!#REF!,3,いきいき地区別調書!$N$14:$N$20,"&gt;0")</f>
        <v>#REF!</v>
      </c>
      <c r="M6" s="105" t="e">
        <f>SUMIF(いきいき地区別調書!#REF!,3,いきいき地区別調書!$N$14:$N$20)</f>
        <v>#REF!</v>
      </c>
      <c r="N6" s="132" t="e">
        <f>SUMIFS(いきいき地区別調書!$AE$14:$AE$20,いきいき地区別調書!#REF!,3,いきいき地区別調書!$N$14:$N$20,"&gt;0")</f>
        <v>#REF!</v>
      </c>
      <c r="O6" s="108" t="e">
        <f>COUNTIFS(いきいき地区別調書!#REF!,3,いきいき地区別調書!$O$14:$O$20,"&gt;0")</f>
        <v>#REF!</v>
      </c>
      <c r="P6" s="105" t="e">
        <f>SUMIF(いきいき地区別調書!#REF!,3,いきいき地区別調書!$O$14:$O$20)</f>
        <v>#REF!</v>
      </c>
      <c r="Q6" s="135" t="e">
        <f>SUMIFS(いきいき地区別調書!$AE$14:$AE$20,いきいき地区別調書!#REF!,3,いきいき地区別調書!$O$14:$O$20,"&gt;0")</f>
        <v>#REF!</v>
      </c>
      <c r="R6" s="108" t="e">
        <f>COUNTIFS(いきいき地区別調書!#REF!,3,いきいき地区別調書!$O$14:$O$20,"&gt;0")</f>
        <v>#REF!</v>
      </c>
      <c r="S6" s="105" t="e">
        <f>SUMIF(いきいき地区別調書!#REF!,3,いきいき地区別調書!$O$14:$O$20)</f>
        <v>#REF!</v>
      </c>
      <c r="T6" s="135" t="e">
        <f>SUMIFS(いきいき地区別調書!$AE$14:$AE$20,いきいき地区別調書!#REF!,3,いきいき地区別調書!$O$14:$O$20,"&gt;0")</f>
        <v>#REF!</v>
      </c>
    </row>
    <row r="7" spans="1:24" ht="26.25" customHeight="1" x14ac:dyDescent="0.15">
      <c r="B7" s="110"/>
      <c r="C7" s="108"/>
      <c r="D7" s="105"/>
      <c r="E7" s="131"/>
      <c r="F7" s="107"/>
      <c r="G7" s="104"/>
      <c r="H7" s="106"/>
      <c r="I7" s="108"/>
      <c r="J7" s="104"/>
      <c r="K7" s="109"/>
      <c r="L7" s="107"/>
      <c r="M7" s="104"/>
      <c r="N7" s="106"/>
      <c r="O7" s="108"/>
      <c r="P7" s="104"/>
      <c r="Q7" s="111"/>
      <c r="R7" s="108"/>
      <c r="S7" s="104"/>
      <c r="T7" s="111"/>
    </row>
    <row r="8" spans="1:24" ht="26.25" customHeight="1" thickBot="1" x14ac:dyDescent="0.2">
      <c r="B8" s="112" t="s">
        <v>10</v>
      </c>
      <c r="C8" s="113" t="e">
        <f t="shared" ref="C8:E8" si="2">SUM(C4:C7)</f>
        <v>#REF!</v>
      </c>
      <c r="D8" s="129" t="e">
        <f t="shared" si="2"/>
        <v>#REF!</v>
      </c>
      <c r="E8" s="125" t="e">
        <f t="shared" si="2"/>
        <v>#REF!</v>
      </c>
      <c r="F8" s="113" t="e">
        <f t="shared" ref="F8:Q8" si="3">SUM(F4:F7)</f>
        <v>#REF!</v>
      </c>
      <c r="G8" s="114" t="e">
        <f t="shared" si="3"/>
        <v>#REF!</v>
      </c>
      <c r="H8" s="125" t="e">
        <f t="shared" si="3"/>
        <v>#REF!</v>
      </c>
      <c r="I8" s="113" t="e">
        <f t="shared" si="3"/>
        <v>#REF!</v>
      </c>
      <c r="J8" s="114" t="e">
        <f t="shared" si="3"/>
        <v>#REF!</v>
      </c>
      <c r="K8" s="126" t="e">
        <f t="shared" si="3"/>
        <v>#REF!</v>
      </c>
      <c r="L8" s="113" t="e">
        <f t="shared" si="3"/>
        <v>#REF!</v>
      </c>
      <c r="M8" s="114" t="e">
        <f t="shared" si="3"/>
        <v>#REF!</v>
      </c>
      <c r="N8" s="127" t="e">
        <f t="shared" si="3"/>
        <v>#REF!</v>
      </c>
      <c r="O8" s="113" t="e">
        <f t="shared" si="3"/>
        <v>#REF!</v>
      </c>
      <c r="P8" s="114" t="e">
        <f t="shared" si="3"/>
        <v>#REF!</v>
      </c>
      <c r="Q8" s="128" t="e">
        <f t="shared" si="3"/>
        <v>#REF!</v>
      </c>
      <c r="R8" s="113" t="e">
        <f t="shared" ref="R8:T8" si="4">SUM(R4:R7)</f>
        <v>#REF!</v>
      </c>
      <c r="S8" s="114" t="e">
        <f t="shared" si="4"/>
        <v>#REF!</v>
      </c>
      <c r="T8" s="128" t="e">
        <f t="shared" si="4"/>
        <v>#REF!</v>
      </c>
    </row>
    <row r="12" spans="1:24" ht="14.25" thickBot="1" x14ac:dyDescent="0.2">
      <c r="A12" t="s">
        <v>180</v>
      </c>
      <c r="C12" s="163"/>
      <c r="D12" s="163"/>
      <c r="E12" s="163"/>
      <c r="F12" s="163"/>
      <c r="G12" s="163"/>
      <c r="H12" s="163"/>
      <c r="I12" s="163"/>
      <c r="J12" s="163"/>
      <c r="K12" s="163"/>
      <c r="L12" s="163"/>
      <c r="M12" s="163"/>
      <c r="N12" s="163"/>
      <c r="O12" s="163"/>
      <c r="P12" s="163"/>
      <c r="Q12" s="163"/>
      <c r="R12" s="163"/>
      <c r="S12" s="163"/>
      <c r="T12" s="163"/>
      <c r="U12" s="163"/>
      <c r="V12" s="163"/>
      <c r="W12" s="163"/>
      <c r="X12" s="163"/>
    </row>
    <row r="13" spans="1:24" ht="17.25" customHeight="1" x14ac:dyDescent="0.15">
      <c r="A13" s="161" t="s">
        <v>181</v>
      </c>
      <c r="B13" s="162" t="s">
        <v>182</v>
      </c>
      <c r="C13" s="164" t="s">
        <v>10</v>
      </c>
      <c r="D13" s="228"/>
      <c r="E13" s="229"/>
      <c r="F13" s="165" t="s">
        <v>168</v>
      </c>
      <c r="G13" s="228"/>
      <c r="H13" s="229"/>
      <c r="I13" s="164" t="s">
        <v>169</v>
      </c>
      <c r="J13" s="228"/>
      <c r="K13" s="229"/>
      <c r="L13" s="164" t="s">
        <v>170</v>
      </c>
      <c r="M13" s="228"/>
      <c r="N13" s="229"/>
      <c r="O13" s="164" t="s">
        <v>171</v>
      </c>
      <c r="P13" s="228"/>
      <c r="Q13" s="229"/>
      <c r="R13" s="164" t="s">
        <v>272</v>
      </c>
      <c r="S13" s="228"/>
      <c r="T13" s="229"/>
      <c r="U13" s="163"/>
      <c r="V13" s="161" t="s">
        <v>183</v>
      </c>
      <c r="W13" s="228"/>
      <c r="X13" s="229"/>
    </row>
    <row r="14" spans="1:24" ht="26.25" customHeight="1" x14ac:dyDescent="0.15">
      <c r="C14" s="166" t="s">
        <v>172</v>
      </c>
      <c r="D14" s="167" t="s">
        <v>17</v>
      </c>
      <c r="E14" s="168" t="s">
        <v>174</v>
      </c>
      <c r="F14" s="169" t="s">
        <v>172</v>
      </c>
      <c r="G14" s="167" t="s">
        <v>17</v>
      </c>
      <c r="H14" s="170" t="s">
        <v>174</v>
      </c>
      <c r="I14" s="166" t="s">
        <v>172</v>
      </c>
      <c r="J14" s="167" t="s">
        <v>17</v>
      </c>
      <c r="K14" s="168" t="s">
        <v>174</v>
      </c>
      <c r="L14" s="169" t="s">
        <v>172</v>
      </c>
      <c r="M14" s="167" t="s">
        <v>17</v>
      </c>
      <c r="N14" s="170" t="s">
        <v>174</v>
      </c>
      <c r="O14" s="166" t="s">
        <v>172</v>
      </c>
      <c r="P14" s="167" t="s">
        <v>17</v>
      </c>
      <c r="Q14" s="171" t="s">
        <v>174</v>
      </c>
      <c r="R14" s="166" t="s">
        <v>172</v>
      </c>
      <c r="S14" s="167" t="s">
        <v>17</v>
      </c>
      <c r="T14" s="171" t="s">
        <v>174</v>
      </c>
      <c r="U14" s="163"/>
      <c r="V14" s="172" t="s">
        <v>172</v>
      </c>
      <c r="W14" s="120" t="s">
        <v>17</v>
      </c>
      <c r="X14" s="124" t="s">
        <v>174</v>
      </c>
    </row>
    <row r="15" spans="1:24" x14ac:dyDescent="0.15">
      <c r="A15" s="110" t="s">
        <v>184</v>
      </c>
      <c r="B15" s="173" t="s">
        <v>185</v>
      </c>
      <c r="C15" s="174"/>
      <c r="D15" s="175"/>
      <c r="E15" s="176"/>
      <c r="F15" s="174"/>
      <c r="G15" s="177"/>
      <c r="H15" s="176"/>
      <c r="I15" s="174"/>
      <c r="J15" s="177"/>
      <c r="K15" s="176"/>
      <c r="L15" s="174"/>
      <c r="M15" s="177"/>
      <c r="N15" s="176"/>
      <c r="O15" s="174"/>
      <c r="P15" s="177"/>
      <c r="Q15" s="178"/>
      <c r="R15" s="174"/>
      <c r="S15" s="177"/>
      <c r="T15" s="178"/>
      <c r="U15" s="163"/>
      <c r="V15" s="179"/>
      <c r="W15" s="177"/>
      <c r="X15" s="178"/>
    </row>
    <row r="16" spans="1:24" x14ac:dyDescent="0.15">
      <c r="A16" s="180" t="s">
        <v>186</v>
      </c>
      <c r="B16" s="181" t="s">
        <v>187</v>
      </c>
      <c r="C16" s="182"/>
      <c r="D16" s="183"/>
      <c r="E16" s="184"/>
      <c r="F16" s="182" t="e">
        <f t="shared" ref="F16:Q16" si="5">SUM(F17:F18)</f>
        <v>#REF!</v>
      </c>
      <c r="G16" s="185" t="e">
        <f t="shared" si="5"/>
        <v>#REF!</v>
      </c>
      <c r="H16" s="184" t="e">
        <f t="shared" si="5"/>
        <v>#REF!</v>
      </c>
      <c r="I16" s="182">
        <f t="shared" si="5"/>
        <v>0</v>
      </c>
      <c r="J16" s="185">
        <f t="shared" si="5"/>
        <v>0</v>
      </c>
      <c r="K16" s="184" t="e">
        <f t="shared" si="5"/>
        <v>#REF!</v>
      </c>
      <c r="L16" s="182">
        <f t="shared" si="5"/>
        <v>0</v>
      </c>
      <c r="M16" s="185">
        <f t="shared" si="5"/>
        <v>0</v>
      </c>
      <c r="N16" s="184" t="e">
        <f t="shared" si="5"/>
        <v>#REF!</v>
      </c>
      <c r="O16" s="182">
        <f t="shared" si="5"/>
        <v>0</v>
      </c>
      <c r="P16" s="185">
        <f t="shared" si="5"/>
        <v>0</v>
      </c>
      <c r="Q16" s="186" t="e">
        <f t="shared" si="5"/>
        <v>#REF!</v>
      </c>
      <c r="R16" s="182">
        <f t="shared" ref="R16:T16" si="6">SUM(R17:R18)</f>
        <v>0</v>
      </c>
      <c r="S16" s="185">
        <f t="shared" si="6"/>
        <v>0</v>
      </c>
      <c r="T16" s="186" t="e">
        <f t="shared" si="6"/>
        <v>#REF!</v>
      </c>
      <c r="U16" s="163"/>
      <c r="V16" s="187" t="e">
        <f t="shared" ref="V16:X16" si="7">SUM(V17:V18)</f>
        <v>#REF!</v>
      </c>
      <c r="W16" s="185" t="e">
        <f t="shared" si="7"/>
        <v>#REF!</v>
      </c>
      <c r="X16" s="186" t="e">
        <f t="shared" si="7"/>
        <v>#REF!</v>
      </c>
    </row>
    <row r="17" spans="1:24" x14ac:dyDescent="0.15">
      <c r="A17" s="188"/>
      <c r="B17" s="189" t="s">
        <v>116</v>
      </c>
      <c r="C17" s="190"/>
      <c r="D17" s="191"/>
      <c r="E17" s="192"/>
      <c r="F17" s="193" t="e">
        <f>COUNTIFS(いきいき地区別調書!$G$14:$G$20,3,いきいき地区別調書!#REF!,"&gt;0",いきいき地区別調書!$F$14:$F$20,$B17)</f>
        <v>#REF!</v>
      </c>
      <c r="G17" s="194" t="e">
        <f>SUMIFS(いきいき地区別調書!#REF!,いきいき地区別調書!$G$14:$G$20,3,いきいき地区別調書!$F$14:$F$20,$B17)</f>
        <v>#REF!</v>
      </c>
      <c r="H17" s="195" t="e">
        <f>SUMIFS(いきいき地区別調書!#REF!,いきいき地区別調書!$G$14:$G$20,3,いきいき地区別調書!#REF!,"&gt;0",いきいき地区別調書!$F$14:$F$20,集計表!$B17)</f>
        <v>#REF!</v>
      </c>
      <c r="I17" s="193">
        <f>COUNTIFS(いきいき地区別調書!$G$14:$G$20,3,いきいき地区別調書!$L$14:$L$20,"&gt;0",いきいき地区別調書!$F$14:$F$20,$B17)</f>
        <v>0</v>
      </c>
      <c r="J17" s="194">
        <f>SUMIFS(いきいき地区別調書!$L$14:$L$20,いきいき地区別調書!$G$14:$G$20,3,いきいき地区別調書!$F$14:$F$20,$B17)</f>
        <v>0</v>
      </c>
      <c r="K17" s="195" t="e">
        <f>SUMIFS(いきいき地区別調書!#REF!,いきいき地区別調書!$G$14:$G$20,3,いきいき地区別調書!$L$14:$L$20,"&gt;0",いきいき地区別調書!$F$14:$F$20,集計表!$B17)</f>
        <v>#REF!</v>
      </c>
      <c r="L17" s="193">
        <f>COUNTIFS(いきいき地区別調書!$G$14:$G$20,3,いきいき地区別調書!$M$14:$M$20,"&gt;0",いきいき地区別調書!$F$14:$F$20,$B17)</f>
        <v>0</v>
      </c>
      <c r="M17" s="194">
        <f>SUMIFS(いきいき地区別調書!$M$14:$M$20,いきいき地区別調書!$G$14:$G$20,3,いきいき地区別調書!$F$14:$F$20,$B17)</f>
        <v>0</v>
      </c>
      <c r="N17" s="195" t="e">
        <f>SUMIFS(いきいき地区別調書!#REF!,いきいき地区別調書!$G$14:$G$20,3,いきいき地区別調書!$M$14:$M$20,"&gt;0",いきいき地区別調書!$F$14:$F$20,集計表!$B17)</f>
        <v>#REF!</v>
      </c>
      <c r="O17" s="193">
        <f>COUNTIFS(いきいき地区別調書!$G$14:$G$20,3,いきいき地区別調書!$N$14:$N$20,"&gt;0",いきいき地区別調書!$F$14:$F$20,$B17)</f>
        <v>0</v>
      </c>
      <c r="P17" s="194">
        <f>SUMIFS(いきいき地区別調書!$N$14:$N$20,いきいき地区別調書!$G$14:$G$20,3,いきいき地区別調書!$F$14:$F$20,$B17)</f>
        <v>0</v>
      </c>
      <c r="Q17" s="196" t="e">
        <f>SUMIFS(いきいき地区別調書!#REF!,いきいき地区別調書!$G$14:$G$20,3,いきいき地区別調書!$N$14:$N$20,"&gt;0",いきいき地区別調書!$F$14:$F$20,集計表!$B17)</f>
        <v>#REF!</v>
      </c>
      <c r="R17" s="193">
        <f>COUNTIFS(いきいき地区別調書!$G$14:$G$20,3,いきいき地区別調書!$N$14:$N$20,"&gt;0",いきいき地区別調書!$F$14:$F$20,$B17)</f>
        <v>0</v>
      </c>
      <c r="S17" s="194">
        <f>SUMIFS(いきいき地区別調書!$N$14:$N$20,いきいき地区別調書!$G$14:$G$20,3,いきいき地区別調書!$F$14:$F$20,$B17)</f>
        <v>0</v>
      </c>
      <c r="T17" s="196" t="e">
        <f>SUMIFS(いきいき地区別調書!#REF!,いきいき地区別調書!$G$14:$G$20,3,いきいき地区別調書!$N$14:$N$20,"&gt;0",いきいき地区別調書!$F$14:$F$20,集計表!$B17)</f>
        <v>#REF!</v>
      </c>
      <c r="U17" s="163"/>
      <c r="V17" s="197" t="e">
        <f>#REF!+F17+I17</f>
        <v>#REF!</v>
      </c>
      <c r="W17" s="194" t="e">
        <f>#REF!+G17+J17</f>
        <v>#REF!</v>
      </c>
      <c r="X17" s="196" t="e">
        <f>#REF!+H17+K17</f>
        <v>#REF!</v>
      </c>
    </row>
    <row r="18" spans="1:24" x14ac:dyDescent="0.15">
      <c r="A18" s="198"/>
      <c r="B18" s="199" t="s">
        <v>118</v>
      </c>
      <c r="C18" s="200"/>
      <c r="D18" s="201"/>
      <c r="E18" s="202"/>
      <c r="F18" s="203" t="e">
        <f>COUNTIFS(いきいき地区別調書!$G$14:$G$20,3,いきいき地区別調書!#REF!,"&gt;0",いきいき地区別調書!$F$14:$F$20,$B18)</f>
        <v>#REF!</v>
      </c>
      <c r="G18" s="204" t="e">
        <f>SUMIFS(いきいき地区別調書!#REF!,いきいき地区別調書!$G$14:$G$20,3,いきいき地区別調書!$F$14:$F$20,$B18)</f>
        <v>#REF!</v>
      </c>
      <c r="H18" s="205" t="e">
        <f>SUMIFS(いきいき地区別調書!#REF!,いきいき地区別調書!$G$14:$G$20,3,いきいき地区別調書!#REF!,"&gt;0",いきいき地区別調書!$F$14:$F$20,集計表!$B18)</f>
        <v>#REF!</v>
      </c>
      <c r="I18" s="203">
        <f>COUNTIFS(いきいき地区別調書!$G$14:$G$20,3,いきいき地区別調書!$L$14:$L$20,"&gt;0",いきいき地区別調書!$F$14:$F$20,$B18)</f>
        <v>0</v>
      </c>
      <c r="J18" s="204">
        <f>SUMIFS(いきいき地区別調書!$L$14:$L$20,いきいき地区別調書!$G$14:$G$20,3,いきいき地区別調書!$F$14:$F$20,$B18)</f>
        <v>0</v>
      </c>
      <c r="K18" s="205" t="e">
        <f>SUMIFS(いきいき地区別調書!#REF!,いきいき地区別調書!$G$14:$G$20,3,いきいき地区別調書!$L$14:$L$20,"&gt;0",いきいき地区別調書!$F$14:$F$20,集計表!$B18)</f>
        <v>#REF!</v>
      </c>
      <c r="L18" s="203">
        <f>COUNTIFS(いきいき地区別調書!$G$14:$G$20,3,いきいき地区別調書!$M$14:$M$20,"&gt;0",いきいき地区別調書!$F$14:$F$20,$B18)</f>
        <v>0</v>
      </c>
      <c r="M18" s="204">
        <f>SUMIFS(いきいき地区別調書!$M$14:$M$20,いきいき地区別調書!$G$14:$G$20,3,いきいき地区別調書!$F$14:$F$20,$B18)</f>
        <v>0</v>
      </c>
      <c r="N18" s="205" t="e">
        <f>SUMIFS(いきいき地区別調書!#REF!,いきいき地区別調書!$G$14:$G$20,3,いきいき地区別調書!$M$14:$M$20,"&gt;0",いきいき地区別調書!$F$14:$F$20,集計表!$B18)</f>
        <v>#REF!</v>
      </c>
      <c r="O18" s="203">
        <f>COUNTIFS(いきいき地区別調書!$G$14:$G$20,3,いきいき地区別調書!$N$14:$N$20,"&gt;0",いきいき地区別調書!$F$14:$F$20,$B18)</f>
        <v>0</v>
      </c>
      <c r="P18" s="204">
        <f>SUMIFS(いきいき地区別調書!$N$14:$N$20,いきいき地区別調書!$G$14:$G$20,3,いきいき地区別調書!$F$14:$F$20,$B18)</f>
        <v>0</v>
      </c>
      <c r="Q18" s="206" t="e">
        <f>SUMIFS(いきいき地区別調書!#REF!,いきいき地区別調書!$G$14:$G$20,3,いきいき地区別調書!$N$14:$N$20,"&gt;0",いきいき地区別調書!$F$14:$F$20,集計表!$B18)</f>
        <v>#REF!</v>
      </c>
      <c r="R18" s="203">
        <f>COUNTIFS(いきいき地区別調書!$G$14:$G$20,3,いきいき地区別調書!$N$14:$N$20,"&gt;0",いきいき地区別調書!$F$14:$F$20,$B18)</f>
        <v>0</v>
      </c>
      <c r="S18" s="204">
        <f>SUMIFS(いきいき地区別調書!$N$14:$N$20,いきいき地区別調書!$G$14:$G$20,3,いきいき地区別調書!$F$14:$F$20,$B18)</f>
        <v>0</v>
      </c>
      <c r="T18" s="206" t="e">
        <f>SUMIFS(いきいき地区別調書!#REF!,いきいき地区別調書!$G$14:$G$20,3,いきいき地区別調書!$N$14:$N$20,"&gt;0",いきいき地区別調書!$F$14:$F$20,集計表!$B18)</f>
        <v>#REF!</v>
      </c>
      <c r="U18" s="163"/>
      <c r="V18" s="207" t="e">
        <f>#REF!+F18+I18</f>
        <v>#REF!</v>
      </c>
      <c r="W18" s="204" t="e">
        <f>#REF!+G18+J18</f>
        <v>#REF!</v>
      </c>
      <c r="X18" s="206" t="e">
        <f>#REF!+H18+K18</f>
        <v>#REF!</v>
      </c>
    </row>
    <row r="19" spans="1:24" x14ac:dyDescent="0.15">
      <c r="A19" s="180" t="s">
        <v>188</v>
      </c>
      <c r="B19" s="181" t="s">
        <v>187</v>
      </c>
      <c r="C19" s="182"/>
      <c r="D19" s="183"/>
      <c r="E19" s="184"/>
      <c r="F19" s="182" t="e">
        <f t="shared" ref="F19:Q19" si="8">SUM(F20:F21)</f>
        <v>#REF!</v>
      </c>
      <c r="G19" s="185" t="e">
        <f t="shared" si="8"/>
        <v>#REF!</v>
      </c>
      <c r="H19" s="184" t="e">
        <f t="shared" si="8"/>
        <v>#REF!</v>
      </c>
      <c r="I19" s="182">
        <f t="shared" si="8"/>
        <v>0</v>
      </c>
      <c r="J19" s="185">
        <f t="shared" si="8"/>
        <v>0</v>
      </c>
      <c r="K19" s="184" t="e">
        <f t="shared" si="8"/>
        <v>#REF!</v>
      </c>
      <c r="L19" s="182">
        <f t="shared" si="8"/>
        <v>0</v>
      </c>
      <c r="M19" s="185">
        <f t="shared" si="8"/>
        <v>0</v>
      </c>
      <c r="N19" s="184" t="e">
        <f t="shared" si="8"/>
        <v>#REF!</v>
      </c>
      <c r="O19" s="182">
        <f t="shared" si="8"/>
        <v>0</v>
      </c>
      <c r="P19" s="185">
        <f t="shared" si="8"/>
        <v>0</v>
      </c>
      <c r="Q19" s="186" t="e">
        <f t="shared" si="8"/>
        <v>#REF!</v>
      </c>
      <c r="R19" s="182">
        <f t="shared" ref="R19:T19" si="9">SUM(R20:R21)</f>
        <v>0</v>
      </c>
      <c r="S19" s="185">
        <f t="shared" si="9"/>
        <v>0</v>
      </c>
      <c r="T19" s="186" t="e">
        <f t="shared" si="9"/>
        <v>#REF!</v>
      </c>
      <c r="U19" s="163"/>
      <c r="V19" s="187" t="e">
        <f t="shared" ref="V19:X19" si="10">SUM(V20:V21)</f>
        <v>#REF!</v>
      </c>
      <c r="W19" s="185" t="e">
        <f t="shared" si="10"/>
        <v>#REF!</v>
      </c>
      <c r="X19" s="186" t="e">
        <f t="shared" si="10"/>
        <v>#REF!</v>
      </c>
    </row>
    <row r="20" spans="1:24" x14ac:dyDescent="0.15">
      <c r="A20" s="188"/>
      <c r="B20" s="189" t="s">
        <v>125</v>
      </c>
      <c r="C20" s="190"/>
      <c r="D20" s="191"/>
      <c r="E20" s="192"/>
      <c r="F20" s="193" t="e">
        <f>COUNTIFS(いきいき地区別調書!$G$14:$G$20,3,いきいき地区別調書!#REF!,"&gt;0",いきいき地区別調書!$F$14:$F$20,$B20)</f>
        <v>#REF!</v>
      </c>
      <c r="G20" s="194" t="e">
        <f>SUMIFS(いきいき地区別調書!#REF!,いきいき地区別調書!$G$14:$G$20,3,いきいき地区別調書!$F$14:$F$20,$B20)</f>
        <v>#REF!</v>
      </c>
      <c r="H20" s="195" t="e">
        <f>SUMIFS(いきいき地区別調書!#REF!,いきいき地区別調書!$G$14:$G$20,3,いきいき地区別調書!#REF!,"&gt;0",いきいき地区別調書!$F$14:$F$20,集計表!$B20)</f>
        <v>#REF!</v>
      </c>
      <c r="I20" s="193">
        <f>COUNTIFS(いきいき地区別調書!$G$14:$G$20,3,いきいき地区別調書!$L$14:$L$20,"&gt;0",いきいき地区別調書!$F$14:$F$20,$B20)</f>
        <v>0</v>
      </c>
      <c r="J20" s="194">
        <f>SUMIFS(いきいき地区別調書!$L$14:$L$20,いきいき地区別調書!$G$14:$G$20,3,いきいき地区別調書!$F$14:$F$20,$B20)</f>
        <v>0</v>
      </c>
      <c r="K20" s="195" t="e">
        <f>SUMIFS(いきいき地区別調書!#REF!,いきいき地区別調書!$G$14:$G$20,3,いきいき地区別調書!$L$14:$L$20,"&gt;0",いきいき地区別調書!$F$14:$F$20,集計表!$B20)</f>
        <v>#REF!</v>
      </c>
      <c r="L20" s="193">
        <f>COUNTIFS(いきいき地区別調書!$G$14:$G$20,3,いきいき地区別調書!$M$14:$M$20,"&gt;0",いきいき地区別調書!$F$14:$F$20,$B20)</f>
        <v>0</v>
      </c>
      <c r="M20" s="194">
        <f>SUMIFS(いきいき地区別調書!$M$14:$M$20,いきいき地区別調書!$G$14:$G$20,3,いきいき地区別調書!$F$14:$F$20,$B20)</f>
        <v>0</v>
      </c>
      <c r="N20" s="195" t="e">
        <f>SUMIFS(いきいき地区別調書!#REF!,いきいき地区別調書!$G$14:$G$20,3,いきいき地区別調書!$M$14:$M$20,"&gt;0",いきいき地区別調書!$F$14:$F$20,集計表!$B20)</f>
        <v>#REF!</v>
      </c>
      <c r="O20" s="193">
        <f>COUNTIFS(いきいき地区別調書!$G$14:$G$20,3,いきいき地区別調書!$N$14:$N$20,"&gt;0",いきいき地区別調書!$F$14:$F$20,$B20)</f>
        <v>0</v>
      </c>
      <c r="P20" s="194">
        <f>SUMIFS(いきいき地区別調書!$N$14:$N$20,いきいき地区別調書!$G$14:$G$20,3,いきいき地区別調書!$F$14:$F$20,$B20)</f>
        <v>0</v>
      </c>
      <c r="Q20" s="196" t="e">
        <f>SUMIFS(いきいき地区別調書!#REF!,いきいき地区別調書!$G$14:$G$20,3,いきいき地区別調書!$N$14:$N$20,"&gt;0",いきいき地区別調書!$F$14:$F$20,集計表!$B20)</f>
        <v>#REF!</v>
      </c>
      <c r="R20" s="193">
        <f>COUNTIFS(いきいき地区別調書!$G$14:$G$20,3,いきいき地区別調書!$N$14:$N$20,"&gt;0",いきいき地区別調書!$F$14:$F$20,$B20)</f>
        <v>0</v>
      </c>
      <c r="S20" s="194">
        <f>SUMIFS(いきいき地区別調書!$N$14:$N$20,いきいき地区別調書!$G$14:$G$20,3,いきいき地区別調書!$F$14:$F$20,$B20)</f>
        <v>0</v>
      </c>
      <c r="T20" s="196" t="e">
        <f>SUMIFS(いきいき地区別調書!#REF!,いきいき地区別調書!$G$14:$G$20,3,いきいき地区別調書!$N$14:$N$20,"&gt;0",いきいき地区別調書!$F$14:$F$20,集計表!$B20)</f>
        <v>#REF!</v>
      </c>
      <c r="U20" s="163"/>
      <c r="V20" s="197" t="e">
        <f>#REF!+F20+I20</f>
        <v>#REF!</v>
      </c>
      <c r="W20" s="194" t="e">
        <f>#REF!+G20+J20</f>
        <v>#REF!</v>
      </c>
      <c r="X20" s="196" t="e">
        <f>#REF!+H20+K20</f>
        <v>#REF!</v>
      </c>
    </row>
    <row r="21" spans="1:24" x14ac:dyDescent="0.15">
      <c r="A21" s="198"/>
      <c r="B21" s="199" t="s">
        <v>129</v>
      </c>
      <c r="C21" s="200"/>
      <c r="D21" s="201"/>
      <c r="E21" s="202"/>
      <c r="F21" s="203" t="e">
        <f>COUNTIFS(いきいき地区別調書!$G$14:$G$20,3,いきいき地区別調書!#REF!,"&gt;0",いきいき地区別調書!$F$14:$F$20,$B21)</f>
        <v>#REF!</v>
      </c>
      <c r="G21" s="204" t="e">
        <f>SUMIFS(いきいき地区別調書!#REF!,いきいき地区別調書!$G$14:$G$20,3,いきいき地区別調書!$F$14:$F$20,$B21)</f>
        <v>#REF!</v>
      </c>
      <c r="H21" s="205" t="e">
        <f>SUMIFS(いきいき地区別調書!#REF!,いきいき地区別調書!$G$14:$G$20,3,いきいき地区別調書!#REF!,"&gt;0",いきいき地区別調書!$F$14:$F$20,集計表!$B21)</f>
        <v>#REF!</v>
      </c>
      <c r="I21" s="203">
        <f>COUNTIFS(いきいき地区別調書!$G$14:$G$20,3,いきいき地区別調書!$L$14:$L$20,"&gt;0",いきいき地区別調書!$F$14:$F$20,$B21)</f>
        <v>0</v>
      </c>
      <c r="J21" s="204">
        <f>SUMIFS(いきいき地区別調書!$L$14:$L$20,いきいき地区別調書!$G$14:$G$20,3,いきいき地区別調書!$F$14:$F$20,$B21)</f>
        <v>0</v>
      </c>
      <c r="K21" s="205" t="e">
        <f>SUMIFS(いきいき地区別調書!#REF!,いきいき地区別調書!$G$14:$G$20,3,いきいき地区別調書!$L$14:$L$20,"&gt;0",いきいき地区別調書!$F$14:$F$20,集計表!$B21)</f>
        <v>#REF!</v>
      </c>
      <c r="L21" s="203">
        <f>COUNTIFS(いきいき地区別調書!$G$14:$G$20,3,いきいき地区別調書!$M$14:$M$20,"&gt;0",いきいき地区別調書!$F$14:$F$20,$B21)</f>
        <v>0</v>
      </c>
      <c r="M21" s="204">
        <f>SUMIFS(いきいき地区別調書!$M$14:$M$20,いきいき地区別調書!$G$14:$G$20,3,いきいき地区別調書!$F$14:$F$20,$B21)</f>
        <v>0</v>
      </c>
      <c r="N21" s="205" t="e">
        <f>SUMIFS(いきいき地区別調書!#REF!,いきいき地区別調書!$G$14:$G$20,3,いきいき地区別調書!$M$14:$M$20,"&gt;0",いきいき地区別調書!$F$14:$F$20,集計表!$B21)</f>
        <v>#REF!</v>
      </c>
      <c r="O21" s="203">
        <f>COUNTIFS(いきいき地区別調書!$G$14:$G$20,3,いきいき地区別調書!$N$14:$N$20,"&gt;0",いきいき地区別調書!$F$14:$F$20,$B21)</f>
        <v>0</v>
      </c>
      <c r="P21" s="204">
        <f>SUMIFS(いきいき地区別調書!$N$14:$N$20,いきいき地区別調書!$G$14:$G$20,3,いきいき地区別調書!$F$14:$F$20,$B21)</f>
        <v>0</v>
      </c>
      <c r="Q21" s="206" t="e">
        <f>SUMIFS(いきいき地区別調書!#REF!,いきいき地区別調書!$G$14:$G$20,3,いきいき地区別調書!$N$14:$N$20,"&gt;0",いきいき地区別調書!$F$14:$F$20,集計表!$B21)</f>
        <v>#REF!</v>
      </c>
      <c r="R21" s="203">
        <f>COUNTIFS(いきいき地区別調書!$G$14:$G$20,3,いきいき地区別調書!$N$14:$N$20,"&gt;0",いきいき地区別調書!$F$14:$F$20,$B21)</f>
        <v>0</v>
      </c>
      <c r="S21" s="204">
        <f>SUMIFS(いきいき地区別調書!$N$14:$N$20,いきいき地区別調書!$G$14:$G$20,3,いきいき地区別調書!$F$14:$F$20,$B21)</f>
        <v>0</v>
      </c>
      <c r="T21" s="206" t="e">
        <f>SUMIFS(いきいき地区別調書!#REF!,いきいき地区別調書!$G$14:$G$20,3,いきいき地区別調書!$N$14:$N$20,"&gt;0",いきいき地区別調書!$F$14:$F$20,集計表!$B21)</f>
        <v>#REF!</v>
      </c>
      <c r="U21" s="163"/>
      <c r="V21" s="207" t="e">
        <f>#REF!+F21+I21</f>
        <v>#REF!</v>
      </c>
      <c r="W21" s="204" t="e">
        <f>#REF!+G21+J21</f>
        <v>#REF!</v>
      </c>
      <c r="X21" s="206" t="e">
        <f>#REF!+H21+K21</f>
        <v>#REF!</v>
      </c>
    </row>
    <row r="22" spans="1:24" x14ac:dyDescent="0.15">
      <c r="A22" s="180" t="s">
        <v>189</v>
      </c>
      <c r="B22" s="181" t="s">
        <v>187</v>
      </c>
      <c r="C22" s="182"/>
      <c r="D22" s="183"/>
      <c r="E22" s="184"/>
      <c r="F22" s="182" t="e">
        <f t="shared" ref="F22:T22" si="11">F23</f>
        <v>#REF!</v>
      </c>
      <c r="G22" s="185" t="e">
        <f t="shared" si="11"/>
        <v>#REF!</v>
      </c>
      <c r="H22" s="184" t="e">
        <f t="shared" si="11"/>
        <v>#REF!</v>
      </c>
      <c r="I22" s="182">
        <f t="shared" si="11"/>
        <v>0</v>
      </c>
      <c r="J22" s="185">
        <f t="shared" si="11"/>
        <v>0</v>
      </c>
      <c r="K22" s="184" t="e">
        <f t="shared" si="11"/>
        <v>#REF!</v>
      </c>
      <c r="L22" s="182">
        <f t="shared" si="11"/>
        <v>0</v>
      </c>
      <c r="M22" s="185">
        <f t="shared" si="11"/>
        <v>0</v>
      </c>
      <c r="N22" s="184" t="e">
        <f t="shared" si="11"/>
        <v>#REF!</v>
      </c>
      <c r="O22" s="182">
        <f t="shared" si="11"/>
        <v>0</v>
      </c>
      <c r="P22" s="185">
        <f t="shared" si="11"/>
        <v>0</v>
      </c>
      <c r="Q22" s="186" t="e">
        <f t="shared" si="11"/>
        <v>#REF!</v>
      </c>
      <c r="R22" s="182">
        <f t="shared" si="11"/>
        <v>0</v>
      </c>
      <c r="S22" s="185">
        <f t="shared" si="11"/>
        <v>0</v>
      </c>
      <c r="T22" s="186" t="e">
        <f t="shared" si="11"/>
        <v>#REF!</v>
      </c>
      <c r="U22" s="163"/>
      <c r="V22" s="187" t="e">
        <f t="shared" ref="V22:X22" si="12">V23</f>
        <v>#REF!</v>
      </c>
      <c r="W22" s="185" t="e">
        <f t="shared" si="12"/>
        <v>#REF!</v>
      </c>
      <c r="X22" s="186" t="e">
        <f t="shared" si="12"/>
        <v>#REF!</v>
      </c>
    </row>
    <row r="23" spans="1:24" x14ac:dyDescent="0.15">
      <c r="A23" s="198"/>
      <c r="B23" s="199" t="s">
        <v>151</v>
      </c>
      <c r="C23" s="200"/>
      <c r="D23" s="201"/>
      <c r="E23" s="202"/>
      <c r="F23" s="203" t="e">
        <f>COUNTIFS(いきいき地区別調書!$G$14:$G$20,3,いきいき地区別調書!#REF!,"&gt;0",いきいき地区別調書!$F$14:$F$20,$B23)</f>
        <v>#REF!</v>
      </c>
      <c r="G23" s="204" t="e">
        <f>SUMIFS(いきいき地区別調書!#REF!,いきいき地区別調書!$G$14:$G$20,3,いきいき地区別調書!$F$14:$F$20,$B23)</f>
        <v>#REF!</v>
      </c>
      <c r="H23" s="205" t="e">
        <f>SUMIFS(いきいき地区別調書!#REF!,いきいき地区別調書!$G$14:$G$20,3,いきいき地区別調書!#REF!,"&gt;0",いきいき地区別調書!$F$14:$F$20,集計表!$B23)</f>
        <v>#REF!</v>
      </c>
      <c r="I23" s="203">
        <f>COUNTIFS(いきいき地区別調書!$G$14:$G$20,3,いきいき地区別調書!$L$14:$L$20,"&gt;0",いきいき地区別調書!$F$14:$F$20,$B23)</f>
        <v>0</v>
      </c>
      <c r="J23" s="204">
        <f>SUMIFS(いきいき地区別調書!$L$14:$L$20,いきいき地区別調書!$G$14:$G$20,3,いきいき地区別調書!$F$14:$F$20,$B23)</f>
        <v>0</v>
      </c>
      <c r="K23" s="205" t="e">
        <f>SUMIFS(いきいき地区別調書!#REF!,いきいき地区別調書!$G$14:$G$20,3,いきいき地区別調書!$L$14:$L$20,"&gt;0",いきいき地区別調書!$F$14:$F$20,集計表!$B23)</f>
        <v>#REF!</v>
      </c>
      <c r="L23" s="203">
        <f>COUNTIFS(いきいき地区別調書!$G$14:$G$20,3,いきいき地区別調書!$M$14:$M$20,"&gt;0",いきいき地区別調書!$F$14:$F$20,$B23)</f>
        <v>0</v>
      </c>
      <c r="M23" s="204">
        <f>SUMIFS(いきいき地区別調書!$M$14:$M$20,いきいき地区別調書!$G$14:$G$20,3,いきいき地区別調書!$F$14:$F$20,$B23)</f>
        <v>0</v>
      </c>
      <c r="N23" s="205" t="e">
        <f>SUMIFS(いきいき地区別調書!#REF!,いきいき地区別調書!$G$14:$G$20,3,いきいき地区別調書!$M$14:$M$20,"&gt;0",いきいき地区別調書!$F$14:$F$20,集計表!$B23)</f>
        <v>#REF!</v>
      </c>
      <c r="O23" s="203">
        <f>COUNTIFS(いきいき地区別調書!$G$14:$G$20,3,いきいき地区別調書!$N$14:$N$20,"&gt;0",いきいき地区別調書!$F$14:$F$20,$B23)</f>
        <v>0</v>
      </c>
      <c r="P23" s="204">
        <f>SUMIFS(いきいき地区別調書!$N$14:$N$20,いきいき地区別調書!$G$14:$G$20,3,いきいき地区別調書!$F$14:$F$20,$B23)</f>
        <v>0</v>
      </c>
      <c r="Q23" s="206" t="e">
        <f>SUMIFS(いきいき地区別調書!#REF!,いきいき地区別調書!$G$14:$G$20,3,いきいき地区別調書!$N$14:$N$20,"&gt;0",いきいき地区別調書!$F$14:$F$20,集計表!$B23)</f>
        <v>#REF!</v>
      </c>
      <c r="R23" s="203">
        <f>COUNTIFS(いきいき地区別調書!$G$14:$G$20,3,いきいき地区別調書!$N$14:$N$20,"&gt;0",いきいき地区別調書!$F$14:$F$20,$B23)</f>
        <v>0</v>
      </c>
      <c r="S23" s="204">
        <f>SUMIFS(いきいき地区別調書!$N$14:$N$20,いきいき地区別調書!$G$14:$G$20,3,いきいき地区別調書!$F$14:$F$20,$B23)</f>
        <v>0</v>
      </c>
      <c r="T23" s="206" t="e">
        <f>SUMIFS(いきいき地区別調書!#REF!,いきいき地区別調書!$G$14:$G$20,3,いきいき地区別調書!$N$14:$N$20,"&gt;0",いきいき地区別調書!$F$14:$F$20,集計表!$B23)</f>
        <v>#REF!</v>
      </c>
      <c r="U23" s="163"/>
      <c r="V23" s="208" t="e">
        <f>#REF!+F23+I23</f>
        <v>#REF!</v>
      </c>
      <c r="W23" s="209" t="e">
        <f>#REF!+G23+J23</f>
        <v>#REF!</v>
      </c>
      <c r="X23" s="210" t="e">
        <f>#REF!+H23+K23</f>
        <v>#REF!</v>
      </c>
    </row>
    <row r="24" spans="1:24" x14ac:dyDescent="0.15">
      <c r="A24" s="180" t="s">
        <v>190</v>
      </c>
      <c r="B24" s="181" t="s">
        <v>187</v>
      </c>
      <c r="C24" s="182"/>
      <c r="D24" s="183"/>
      <c r="E24" s="184"/>
      <c r="F24" s="182" t="e">
        <f t="shared" ref="F24:Q24" si="13">SUM(F25:F26)</f>
        <v>#REF!</v>
      </c>
      <c r="G24" s="185" t="e">
        <f t="shared" si="13"/>
        <v>#REF!</v>
      </c>
      <c r="H24" s="184" t="e">
        <f t="shared" si="13"/>
        <v>#REF!</v>
      </c>
      <c r="I24" s="182">
        <f t="shared" si="13"/>
        <v>0</v>
      </c>
      <c r="J24" s="185">
        <f t="shared" si="13"/>
        <v>0</v>
      </c>
      <c r="K24" s="184" t="e">
        <f t="shared" si="13"/>
        <v>#REF!</v>
      </c>
      <c r="L24" s="182">
        <f t="shared" si="13"/>
        <v>0</v>
      </c>
      <c r="M24" s="185">
        <f t="shared" si="13"/>
        <v>0</v>
      </c>
      <c r="N24" s="184" t="e">
        <f t="shared" si="13"/>
        <v>#REF!</v>
      </c>
      <c r="O24" s="182">
        <f t="shared" si="13"/>
        <v>0</v>
      </c>
      <c r="P24" s="185">
        <f t="shared" si="13"/>
        <v>0</v>
      </c>
      <c r="Q24" s="186" t="e">
        <f t="shared" si="13"/>
        <v>#REF!</v>
      </c>
      <c r="R24" s="182">
        <f t="shared" ref="R24:T24" si="14">SUM(R25:R26)</f>
        <v>0</v>
      </c>
      <c r="S24" s="185">
        <f t="shared" si="14"/>
        <v>0</v>
      </c>
      <c r="T24" s="186" t="e">
        <f t="shared" si="14"/>
        <v>#REF!</v>
      </c>
      <c r="U24" s="163"/>
      <c r="V24" s="187" t="e">
        <f t="shared" ref="V24:X24" si="15">SUM(V25:V26)</f>
        <v>#REF!</v>
      </c>
      <c r="W24" s="185" t="e">
        <f t="shared" si="15"/>
        <v>#REF!</v>
      </c>
      <c r="X24" s="186" t="e">
        <f t="shared" si="15"/>
        <v>#REF!</v>
      </c>
    </row>
    <row r="25" spans="1:24" x14ac:dyDescent="0.15">
      <c r="A25" s="188"/>
      <c r="B25" s="189" t="s">
        <v>191</v>
      </c>
      <c r="C25" s="190"/>
      <c r="D25" s="191"/>
      <c r="E25" s="192"/>
      <c r="F25" s="193" t="e">
        <f>COUNTIFS(いきいき地区別調書!$G$14:$G$20,3,いきいき地区別調書!#REF!,"&gt;0",いきいき地区別調書!$F$14:$F$20,$B25)</f>
        <v>#REF!</v>
      </c>
      <c r="G25" s="194" t="e">
        <f>SUMIFS(いきいき地区別調書!#REF!,いきいき地区別調書!$G$14:$G$20,3,いきいき地区別調書!$F$14:$F$20,$B25)</f>
        <v>#REF!</v>
      </c>
      <c r="H25" s="195" t="e">
        <f>SUMIFS(いきいき地区別調書!#REF!,いきいき地区別調書!$G$14:$G$20,3,いきいき地区別調書!#REF!,"&gt;0",いきいき地区別調書!$F$14:$F$20,集計表!$B25)</f>
        <v>#REF!</v>
      </c>
      <c r="I25" s="193">
        <f>COUNTIFS(いきいき地区別調書!$G$14:$G$20,3,いきいき地区別調書!$L$14:$L$20,"&gt;0",いきいき地区別調書!$F$14:$F$20,$B25)</f>
        <v>0</v>
      </c>
      <c r="J25" s="194">
        <f>SUMIFS(いきいき地区別調書!$L$14:$L$20,いきいき地区別調書!$G$14:$G$20,3,いきいき地区別調書!$F$14:$F$20,$B25)</f>
        <v>0</v>
      </c>
      <c r="K25" s="195" t="e">
        <f>SUMIFS(いきいき地区別調書!#REF!,いきいき地区別調書!$G$14:$G$20,3,いきいき地区別調書!$L$14:$L$20,"&gt;0",いきいき地区別調書!$F$14:$F$20,集計表!$B25)</f>
        <v>#REF!</v>
      </c>
      <c r="L25" s="193">
        <f>COUNTIFS(いきいき地区別調書!$G$14:$G$20,3,いきいき地区別調書!$M$14:$M$20,"&gt;0",いきいき地区別調書!$F$14:$F$20,$B25)</f>
        <v>0</v>
      </c>
      <c r="M25" s="194">
        <f>SUMIFS(いきいき地区別調書!$M$14:$M$20,いきいき地区別調書!$G$14:$G$20,3,いきいき地区別調書!$F$14:$F$20,$B25)</f>
        <v>0</v>
      </c>
      <c r="N25" s="195" t="e">
        <f>SUMIFS(いきいき地区別調書!#REF!,いきいき地区別調書!$G$14:$G$20,3,いきいき地区別調書!$M$14:$M$20,"&gt;0",いきいき地区別調書!$F$14:$F$20,集計表!$B25)</f>
        <v>#REF!</v>
      </c>
      <c r="O25" s="193">
        <f>COUNTIFS(いきいき地区別調書!$G$14:$G$20,3,いきいき地区別調書!$N$14:$N$20,"&gt;0",いきいき地区別調書!$F$14:$F$20,$B25)</f>
        <v>0</v>
      </c>
      <c r="P25" s="194">
        <f>SUMIFS(いきいき地区別調書!$N$14:$N$20,いきいき地区別調書!$G$14:$G$20,3,いきいき地区別調書!$F$14:$F$20,$B25)</f>
        <v>0</v>
      </c>
      <c r="Q25" s="196" t="e">
        <f>SUMIFS(いきいき地区別調書!#REF!,いきいき地区別調書!$G$14:$G$20,3,いきいき地区別調書!$N$14:$N$20,"&gt;0",いきいき地区別調書!$F$14:$F$20,集計表!$B25)</f>
        <v>#REF!</v>
      </c>
      <c r="R25" s="193">
        <f>COUNTIFS(いきいき地区別調書!$G$14:$G$20,3,いきいき地区別調書!$N$14:$N$20,"&gt;0",いきいき地区別調書!$F$14:$F$20,$B25)</f>
        <v>0</v>
      </c>
      <c r="S25" s="194">
        <f>SUMIFS(いきいき地区別調書!$N$14:$N$20,いきいき地区別調書!$G$14:$G$20,3,いきいき地区別調書!$F$14:$F$20,$B25)</f>
        <v>0</v>
      </c>
      <c r="T25" s="196" t="e">
        <f>SUMIFS(いきいき地区別調書!#REF!,いきいき地区別調書!$G$14:$G$20,3,いきいき地区別調書!$N$14:$N$20,"&gt;0",いきいき地区別調書!$F$14:$F$20,集計表!$B25)</f>
        <v>#REF!</v>
      </c>
      <c r="U25" s="163"/>
      <c r="V25" s="197" t="e">
        <f>#REF!+F25+I25</f>
        <v>#REF!</v>
      </c>
      <c r="W25" s="194" t="e">
        <f>#REF!+G25+J25</f>
        <v>#REF!</v>
      </c>
      <c r="X25" s="196" t="e">
        <f>#REF!+H25+K25</f>
        <v>#REF!</v>
      </c>
    </row>
    <row r="26" spans="1:24" x14ac:dyDescent="0.15">
      <c r="A26" s="198"/>
      <c r="B26" s="199" t="s">
        <v>192</v>
      </c>
      <c r="C26" s="200"/>
      <c r="D26" s="201"/>
      <c r="E26" s="202"/>
      <c r="F26" s="203" t="e">
        <f>COUNTIFS(いきいき地区別調書!$G$14:$G$20,3,いきいき地区別調書!#REF!,"&gt;0",いきいき地区別調書!$F$14:$F$20,$B26)</f>
        <v>#REF!</v>
      </c>
      <c r="G26" s="204" t="e">
        <f>SUMIFS(いきいき地区別調書!#REF!,いきいき地区別調書!$G$14:$G$20,3,いきいき地区別調書!$F$14:$F$20,$B26)</f>
        <v>#REF!</v>
      </c>
      <c r="H26" s="205" t="e">
        <f>SUMIFS(いきいき地区別調書!#REF!,いきいき地区別調書!$G$14:$G$20,3,いきいき地区別調書!#REF!,"&gt;0",いきいき地区別調書!$F$14:$F$20,集計表!$B26)</f>
        <v>#REF!</v>
      </c>
      <c r="I26" s="203">
        <f>COUNTIFS(いきいき地区別調書!$G$14:$G$20,3,いきいき地区別調書!$L$14:$L$20,"&gt;0",いきいき地区別調書!$F$14:$F$20,$B26)</f>
        <v>0</v>
      </c>
      <c r="J26" s="204">
        <f>SUMIFS(いきいき地区別調書!$L$14:$L$20,いきいき地区別調書!$G$14:$G$20,3,いきいき地区別調書!$F$14:$F$20,$B26)</f>
        <v>0</v>
      </c>
      <c r="K26" s="205" t="e">
        <f>SUMIFS(いきいき地区別調書!#REF!,いきいき地区別調書!$G$14:$G$20,3,いきいき地区別調書!$L$14:$L$20,"&gt;0",いきいき地区別調書!$F$14:$F$20,集計表!$B26)</f>
        <v>#REF!</v>
      </c>
      <c r="L26" s="203">
        <f>COUNTIFS(いきいき地区別調書!$G$14:$G$20,3,いきいき地区別調書!$M$14:$M$20,"&gt;0",いきいき地区別調書!$F$14:$F$20,$B26)</f>
        <v>0</v>
      </c>
      <c r="M26" s="204">
        <f>SUMIFS(いきいき地区別調書!$M$14:$M$20,いきいき地区別調書!$G$14:$G$20,3,いきいき地区別調書!$F$14:$F$20,$B26)</f>
        <v>0</v>
      </c>
      <c r="N26" s="205" t="e">
        <f>SUMIFS(いきいき地区別調書!#REF!,いきいき地区別調書!$G$14:$G$20,3,いきいき地区別調書!$M$14:$M$20,"&gt;0",いきいき地区別調書!$F$14:$F$20,集計表!$B26)</f>
        <v>#REF!</v>
      </c>
      <c r="O26" s="203">
        <f>COUNTIFS(いきいき地区別調書!$G$14:$G$20,3,いきいき地区別調書!$N$14:$N$20,"&gt;0",いきいき地区別調書!$F$14:$F$20,$B26)</f>
        <v>0</v>
      </c>
      <c r="P26" s="204">
        <f>SUMIFS(いきいき地区別調書!$N$14:$N$20,いきいき地区別調書!$G$14:$G$20,3,いきいき地区別調書!$F$14:$F$20,$B26)</f>
        <v>0</v>
      </c>
      <c r="Q26" s="206" t="e">
        <f>SUMIFS(いきいき地区別調書!#REF!,いきいき地区別調書!$G$14:$G$20,3,いきいき地区別調書!$N$14:$N$20,"&gt;0",いきいき地区別調書!$F$14:$F$20,集計表!$B26)</f>
        <v>#REF!</v>
      </c>
      <c r="R26" s="203">
        <f>COUNTIFS(いきいき地区別調書!$G$14:$G$20,3,いきいき地区別調書!$N$14:$N$20,"&gt;0",いきいき地区別調書!$F$14:$F$20,$B26)</f>
        <v>0</v>
      </c>
      <c r="S26" s="204">
        <f>SUMIFS(いきいき地区別調書!$N$14:$N$20,いきいき地区別調書!$G$14:$G$20,3,いきいき地区別調書!$F$14:$F$20,$B26)</f>
        <v>0</v>
      </c>
      <c r="T26" s="206" t="e">
        <f>SUMIFS(いきいき地区別調書!#REF!,いきいき地区別調書!$G$14:$G$20,3,いきいき地区別調書!$N$14:$N$20,"&gt;0",いきいき地区別調書!$F$14:$F$20,集計表!$B26)</f>
        <v>#REF!</v>
      </c>
      <c r="U26" s="163"/>
      <c r="V26" s="207" t="e">
        <f>#REF!+F26+I26</f>
        <v>#REF!</v>
      </c>
      <c r="W26" s="204" t="e">
        <f>#REF!+G26+J26</f>
        <v>#REF!</v>
      </c>
      <c r="X26" s="206" t="e">
        <f>#REF!+H26+K26</f>
        <v>#REF!</v>
      </c>
    </row>
    <row r="27" spans="1:24" x14ac:dyDescent="0.15">
      <c r="A27" s="180" t="s">
        <v>193</v>
      </c>
      <c r="B27" s="211" t="s">
        <v>187</v>
      </c>
      <c r="C27" s="212"/>
      <c r="D27" s="213"/>
      <c r="E27" s="214"/>
      <c r="F27" s="212" t="e">
        <f t="shared" ref="F27:X27" si="16">F28</f>
        <v>#REF!</v>
      </c>
      <c r="G27" s="215" t="e">
        <f t="shared" si="16"/>
        <v>#REF!</v>
      </c>
      <c r="H27" s="214" t="e">
        <f t="shared" si="16"/>
        <v>#REF!</v>
      </c>
      <c r="I27" s="212">
        <f t="shared" si="16"/>
        <v>0</v>
      </c>
      <c r="J27" s="215">
        <f t="shared" si="16"/>
        <v>0</v>
      </c>
      <c r="K27" s="214" t="e">
        <f t="shared" si="16"/>
        <v>#REF!</v>
      </c>
      <c r="L27" s="212">
        <f t="shared" si="16"/>
        <v>0</v>
      </c>
      <c r="M27" s="215">
        <f t="shared" si="16"/>
        <v>0</v>
      </c>
      <c r="N27" s="214" t="e">
        <f t="shared" si="16"/>
        <v>#REF!</v>
      </c>
      <c r="O27" s="212">
        <f t="shared" si="16"/>
        <v>0</v>
      </c>
      <c r="P27" s="215">
        <f t="shared" si="16"/>
        <v>0</v>
      </c>
      <c r="Q27" s="216" t="e">
        <f t="shared" si="16"/>
        <v>#REF!</v>
      </c>
      <c r="R27" s="212">
        <f t="shared" si="16"/>
        <v>0</v>
      </c>
      <c r="S27" s="215">
        <f t="shared" si="16"/>
        <v>0</v>
      </c>
      <c r="T27" s="216" t="e">
        <f t="shared" si="16"/>
        <v>#REF!</v>
      </c>
      <c r="U27" s="163"/>
      <c r="V27" s="217" t="e">
        <f t="shared" si="16"/>
        <v>#REF!</v>
      </c>
      <c r="W27" s="215" t="e">
        <f t="shared" si="16"/>
        <v>#REF!</v>
      </c>
      <c r="X27" s="216" t="e">
        <f t="shared" si="16"/>
        <v>#REF!</v>
      </c>
    </row>
    <row r="28" spans="1:24" x14ac:dyDescent="0.15">
      <c r="A28" s="188"/>
      <c r="B28" s="189" t="s">
        <v>164</v>
      </c>
      <c r="C28" s="190"/>
      <c r="D28" s="191"/>
      <c r="E28" s="192"/>
      <c r="F28" s="193" t="e">
        <f>COUNTIFS(いきいき地区別調書!$G$14:$G$20,3,いきいき地区別調書!#REF!,"&gt;0",いきいき地区別調書!$F$14:$F$20,$B28)</f>
        <v>#REF!</v>
      </c>
      <c r="G28" s="194" t="e">
        <f>SUMIFS(いきいき地区別調書!#REF!,いきいき地区別調書!$G$14:$G$20,3,いきいき地区別調書!$F$14:$F$20,$B28)</f>
        <v>#REF!</v>
      </c>
      <c r="H28" s="195" t="e">
        <f>SUMIFS(いきいき地区別調書!#REF!,いきいき地区別調書!$G$14:$G$20,3,いきいき地区別調書!#REF!,"&gt;0",いきいき地区別調書!$F$14:$F$20,集計表!$B28)</f>
        <v>#REF!</v>
      </c>
      <c r="I28" s="193">
        <f>COUNTIFS(いきいき地区別調書!$G$14:$G$20,3,いきいき地区別調書!$L$14:$L$20,"&gt;0",いきいき地区別調書!$F$14:$F$20,$B28)</f>
        <v>0</v>
      </c>
      <c r="J28" s="194">
        <f>SUMIFS(いきいき地区別調書!$L$14:$L$20,いきいき地区別調書!$G$14:$G$20,3,いきいき地区別調書!$F$14:$F$20,$B28)</f>
        <v>0</v>
      </c>
      <c r="K28" s="195" t="e">
        <f>SUMIFS(いきいき地区別調書!#REF!,いきいき地区別調書!$G$14:$G$20,3,いきいき地区別調書!$L$14:$L$20,"&gt;0",いきいき地区別調書!$F$14:$F$20,集計表!$B28)</f>
        <v>#REF!</v>
      </c>
      <c r="L28" s="193">
        <f>COUNTIFS(いきいき地区別調書!$G$14:$G$20,3,いきいき地区別調書!$M$14:$M$20,"&gt;0",いきいき地区別調書!$F$14:$F$20,$B28)</f>
        <v>0</v>
      </c>
      <c r="M28" s="194">
        <f>SUMIFS(いきいき地区別調書!$M$14:$M$20,いきいき地区別調書!$G$14:$G$20,3,いきいき地区別調書!$F$14:$F$20,$B28)</f>
        <v>0</v>
      </c>
      <c r="N28" s="195" t="e">
        <f>SUMIFS(いきいき地区別調書!#REF!,いきいき地区別調書!$G$14:$G$20,3,いきいき地区別調書!$M$14:$M$20,"&gt;0",いきいき地区別調書!$F$14:$F$20,集計表!$B28)</f>
        <v>#REF!</v>
      </c>
      <c r="O28" s="193">
        <f>COUNTIFS(いきいき地区別調書!$G$14:$G$20,3,いきいき地区別調書!$N$14:$N$20,"&gt;0",いきいき地区別調書!$F$14:$F$20,$B28)</f>
        <v>0</v>
      </c>
      <c r="P28" s="194">
        <f>SUMIFS(いきいき地区別調書!$N$14:$N$20,いきいき地区別調書!$G$14:$G$20,3,いきいき地区別調書!$F$14:$F$20,$B28)</f>
        <v>0</v>
      </c>
      <c r="Q28" s="196" t="e">
        <f>SUMIFS(いきいき地区別調書!#REF!,いきいき地区別調書!$G$14:$G$20,3,いきいき地区別調書!$N$14:$N$20,"&gt;0",いきいき地区別調書!$F$14:$F$20,集計表!$B28)</f>
        <v>#REF!</v>
      </c>
      <c r="R28" s="193">
        <f>COUNTIFS(いきいき地区別調書!$G$14:$G$20,3,いきいき地区別調書!$N$14:$N$20,"&gt;0",いきいき地区別調書!$F$14:$F$20,$B28)</f>
        <v>0</v>
      </c>
      <c r="S28" s="194">
        <f>SUMIFS(いきいき地区別調書!$N$14:$N$20,いきいき地区別調書!$G$14:$G$20,3,いきいき地区別調書!$F$14:$F$20,$B28)</f>
        <v>0</v>
      </c>
      <c r="T28" s="196" t="e">
        <f>SUMIFS(いきいき地区別調書!#REF!,いきいき地区別調書!$G$14:$G$20,3,いきいき地区別調書!$N$14:$N$20,"&gt;0",いきいき地区別調書!$F$14:$F$20,集計表!$B28)</f>
        <v>#REF!</v>
      </c>
      <c r="U28" s="163"/>
      <c r="V28" s="197" t="e">
        <f>#REF!+F28+I28</f>
        <v>#REF!</v>
      </c>
      <c r="W28" s="194" t="e">
        <f>#REF!+G28+J28</f>
        <v>#REF!</v>
      </c>
      <c r="X28" s="196" t="e">
        <f>#REF!+H28+K28</f>
        <v>#REF!</v>
      </c>
    </row>
    <row r="29" spans="1:24" x14ac:dyDescent="0.15">
      <c r="A29" s="198"/>
      <c r="B29" s="199"/>
      <c r="C29" s="200"/>
      <c r="D29" s="201"/>
      <c r="E29" s="202"/>
      <c r="F29" s="200"/>
      <c r="G29" s="218"/>
      <c r="H29" s="202"/>
      <c r="I29" s="200"/>
      <c r="J29" s="218"/>
      <c r="K29" s="202"/>
      <c r="L29" s="200"/>
      <c r="M29" s="218"/>
      <c r="N29" s="202"/>
      <c r="O29" s="200"/>
      <c r="P29" s="218"/>
      <c r="Q29" s="219"/>
      <c r="R29" s="200"/>
      <c r="S29" s="218"/>
      <c r="T29" s="219"/>
      <c r="U29" s="163"/>
      <c r="V29" s="207"/>
      <c r="W29" s="204"/>
      <c r="X29" s="206"/>
    </row>
    <row r="30" spans="1:24" x14ac:dyDescent="0.15">
      <c r="A30" s="110" t="s">
        <v>194</v>
      </c>
      <c r="B30" s="173" t="s">
        <v>187</v>
      </c>
      <c r="C30" s="174"/>
      <c r="D30" s="175"/>
      <c r="E30" s="176"/>
      <c r="F30" s="174"/>
      <c r="G30" s="177"/>
      <c r="H30" s="176"/>
      <c r="I30" s="174"/>
      <c r="J30" s="177"/>
      <c r="K30" s="176"/>
      <c r="L30" s="174"/>
      <c r="M30" s="177"/>
      <c r="N30" s="176"/>
      <c r="O30" s="174"/>
      <c r="P30" s="177"/>
      <c r="Q30" s="178"/>
      <c r="R30" s="174"/>
      <c r="S30" s="177"/>
      <c r="T30" s="178"/>
      <c r="U30" s="163"/>
      <c r="V30" s="179"/>
      <c r="W30" s="177"/>
      <c r="X30" s="178"/>
    </row>
    <row r="31" spans="1:24" x14ac:dyDescent="0.15">
      <c r="A31" s="180" t="s">
        <v>195</v>
      </c>
      <c r="B31" s="181" t="s">
        <v>187</v>
      </c>
      <c r="C31" s="182"/>
      <c r="D31" s="183"/>
      <c r="E31" s="184"/>
      <c r="F31" s="182" t="e">
        <f t="shared" ref="F31:Q31" si="17">SUM(F32:F33)</f>
        <v>#REF!</v>
      </c>
      <c r="G31" s="185" t="e">
        <f t="shared" si="17"/>
        <v>#REF!</v>
      </c>
      <c r="H31" s="184" t="e">
        <f t="shared" si="17"/>
        <v>#REF!</v>
      </c>
      <c r="I31" s="182">
        <f t="shared" si="17"/>
        <v>0</v>
      </c>
      <c r="J31" s="185">
        <f t="shared" si="17"/>
        <v>0</v>
      </c>
      <c r="K31" s="184" t="e">
        <f t="shared" si="17"/>
        <v>#REF!</v>
      </c>
      <c r="L31" s="182">
        <f t="shared" si="17"/>
        <v>0</v>
      </c>
      <c r="M31" s="185">
        <f t="shared" si="17"/>
        <v>0</v>
      </c>
      <c r="N31" s="184" t="e">
        <f t="shared" si="17"/>
        <v>#REF!</v>
      </c>
      <c r="O31" s="182">
        <f t="shared" si="17"/>
        <v>0</v>
      </c>
      <c r="P31" s="185">
        <f t="shared" si="17"/>
        <v>0</v>
      </c>
      <c r="Q31" s="186" t="e">
        <f t="shared" si="17"/>
        <v>#REF!</v>
      </c>
      <c r="R31" s="182">
        <f t="shared" ref="R31:T31" si="18">SUM(R32:R33)</f>
        <v>0</v>
      </c>
      <c r="S31" s="185">
        <f t="shared" si="18"/>
        <v>0</v>
      </c>
      <c r="T31" s="186" t="e">
        <f t="shared" si="18"/>
        <v>#REF!</v>
      </c>
      <c r="U31" s="163"/>
      <c r="V31" s="187" t="e">
        <f t="shared" ref="V31:X31" si="19">SUM(V32:V33)</f>
        <v>#REF!</v>
      </c>
      <c r="W31" s="185" t="e">
        <f t="shared" si="19"/>
        <v>#REF!</v>
      </c>
      <c r="X31" s="186" t="e">
        <f t="shared" si="19"/>
        <v>#REF!</v>
      </c>
    </row>
    <row r="32" spans="1:24" x14ac:dyDescent="0.15">
      <c r="A32" s="188"/>
      <c r="B32" s="189" t="s">
        <v>196</v>
      </c>
      <c r="C32" s="190"/>
      <c r="D32" s="191"/>
      <c r="E32" s="192"/>
      <c r="F32" s="193" t="e">
        <f>COUNTIFS(いきいき地区別調書!$G$14:$G$20,3,いきいき地区別調書!#REF!,"&gt;0",いきいき地区別調書!$F$14:$F$20,$B32)</f>
        <v>#REF!</v>
      </c>
      <c r="G32" s="194" t="e">
        <f>SUMIFS(いきいき地区別調書!#REF!,いきいき地区別調書!$G$14:$G$20,3,いきいき地区別調書!$F$14:$F$20,$B32)</f>
        <v>#REF!</v>
      </c>
      <c r="H32" s="195" t="e">
        <f>SUMIFS(いきいき地区別調書!#REF!,いきいき地区別調書!$G$14:$G$20,3,いきいき地区別調書!#REF!,"&gt;0",いきいき地区別調書!$F$14:$F$20,集計表!$B32)</f>
        <v>#REF!</v>
      </c>
      <c r="I32" s="193">
        <f>COUNTIFS(いきいき地区別調書!$G$14:$G$20,3,いきいき地区別調書!$L$14:$L$20,"&gt;0",いきいき地区別調書!$F$14:$F$20,$B32)</f>
        <v>0</v>
      </c>
      <c r="J32" s="194">
        <f>SUMIFS(いきいき地区別調書!$L$14:$L$20,いきいき地区別調書!$G$14:$G$20,3,いきいき地区別調書!$F$14:$F$20,$B32)</f>
        <v>0</v>
      </c>
      <c r="K32" s="195" t="e">
        <f>SUMIFS(いきいき地区別調書!#REF!,いきいき地区別調書!$G$14:$G$20,3,いきいき地区別調書!$L$14:$L$20,"&gt;0",いきいき地区別調書!$F$14:$F$20,集計表!$B32)</f>
        <v>#REF!</v>
      </c>
      <c r="L32" s="193">
        <f>COUNTIFS(いきいき地区別調書!$G$14:$G$20,3,いきいき地区別調書!$M$14:$M$20,"&gt;0",いきいき地区別調書!$F$14:$F$20,$B32)</f>
        <v>0</v>
      </c>
      <c r="M32" s="194">
        <f>SUMIFS(いきいき地区別調書!$M$14:$M$20,いきいき地区別調書!$G$14:$G$20,3,いきいき地区別調書!$F$14:$F$20,$B32)</f>
        <v>0</v>
      </c>
      <c r="N32" s="195" t="e">
        <f>SUMIFS(いきいき地区別調書!#REF!,いきいき地区別調書!$G$14:$G$20,3,いきいき地区別調書!$M$14:$M$20,"&gt;0",いきいき地区別調書!$F$14:$F$20,集計表!$B32)</f>
        <v>#REF!</v>
      </c>
      <c r="O32" s="193">
        <f>COUNTIFS(いきいき地区別調書!$G$14:$G$20,3,いきいき地区別調書!$N$14:$N$20,"&gt;0",いきいき地区別調書!$F$14:$F$20,$B32)</f>
        <v>0</v>
      </c>
      <c r="P32" s="194">
        <f>SUMIFS(いきいき地区別調書!$N$14:$N$20,いきいき地区別調書!$G$14:$G$20,3,いきいき地区別調書!$F$14:$F$20,$B32)</f>
        <v>0</v>
      </c>
      <c r="Q32" s="196" t="e">
        <f>SUMIFS(いきいき地区別調書!#REF!,いきいき地区別調書!$G$14:$G$20,3,いきいき地区別調書!$N$14:$N$20,"&gt;0",いきいき地区別調書!$F$14:$F$20,集計表!$B32)</f>
        <v>#REF!</v>
      </c>
      <c r="R32" s="193">
        <f>COUNTIFS(いきいき地区別調書!$G$14:$G$20,3,いきいき地区別調書!$N$14:$N$20,"&gt;0",いきいき地区別調書!$F$14:$F$20,$B32)</f>
        <v>0</v>
      </c>
      <c r="S32" s="194">
        <f>SUMIFS(いきいき地区別調書!$N$14:$N$20,いきいき地区別調書!$G$14:$G$20,3,いきいき地区別調書!$F$14:$F$20,$B32)</f>
        <v>0</v>
      </c>
      <c r="T32" s="196" t="e">
        <f>SUMIFS(いきいき地区別調書!#REF!,いきいき地区別調書!$G$14:$G$20,3,いきいき地区別調書!$N$14:$N$20,"&gt;0",いきいき地区別調書!$F$14:$F$20,集計表!$B32)</f>
        <v>#REF!</v>
      </c>
      <c r="U32" s="163"/>
      <c r="V32" s="197" t="e">
        <f>#REF!+F32+I32</f>
        <v>#REF!</v>
      </c>
      <c r="W32" s="194" t="e">
        <f>#REF!+G32+J32</f>
        <v>#REF!</v>
      </c>
      <c r="X32" s="196" t="e">
        <f>#REF!+H32+K32</f>
        <v>#REF!</v>
      </c>
    </row>
    <row r="33" spans="1:24" x14ac:dyDescent="0.15">
      <c r="A33" s="188"/>
      <c r="B33" s="189" t="s">
        <v>197</v>
      </c>
      <c r="C33" s="190"/>
      <c r="D33" s="191"/>
      <c r="E33" s="192"/>
      <c r="F33" s="193" t="e">
        <f>COUNTIFS(いきいき地区別調書!$G$14:$G$20,3,いきいき地区別調書!#REF!,"&gt;0",いきいき地区別調書!$F$14:$F$20,$B33)</f>
        <v>#REF!</v>
      </c>
      <c r="G33" s="194" t="e">
        <f>SUMIFS(いきいき地区別調書!#REF!,いきいき地区別調書!$G$14:$G$20,3,いきいき地区別調書!$F$14:$F$20,$B33)</f>
        <v>#REF!</v>
      </c>
      <c r="H33" s="195" t="e">
        <f>SUMIFS(いきいき地区別調書!#REF!,いきいき地区別調書!$G$14:$G$20,3,いきいき地区別調書!#REF!,"&gt;0",いきいき地区別調書!$F$14:$F$20,集計表!$B33)</f>
        <v>#REF!</v>
      </c>
      <c r="I33" s="193">
        <f>COUNTIFS(いきいき地区別調書!$G$14:$G$20,3,いきいき地区別調書!$L$14:$L$20,"&gt;0",いきいき地区別調書!$F$14:$F$20,$B33)</f>
        <v>0</v>
      </c>
      <c r="J33" s="194">
        <f>SUMIFS(いきいき地区別調書!$L$14:$L$20,いきいき地区別調書!$G$14:$G$20,3,いきいき地区別調書!$F$14:$F$20,$B33)</f>
        <v>0</v>
      </c>
      <c r="K33" s="195" t="e">
        <f>SUMIFS(いきいき地区別調書!#REF!,いきいき地区別調書!$G$14:$G$20,3,いきいき地区別調書!$L$14:$L$20,"&gt;0",いきいき地区別調書!$F$14:$F$20,集計表!$B33)</f>
        <v>#REF!</v>
      </c>
      <c r="L33" s="193">
        <f>COUNTIFS(いきいき地区別調書!$G$14:$G$20,3,いきいき地区別調書!$M$14:$M$20,"&gt;0",いきいき地区別調書!$F$14:$F$20,$B33)</f>
        <v>0</v>
      </c>
      <c r="M33" s="194">
        <f>SUMIFS(いきいき地区別調書!$M$14:$M$20,いきいき地区別調書!$G$14:$G$20,3,いきいき地区別調書!$F$14:$F$20,$B33)</f>
        <v>0</v>
      </c>
      <c r="N33" s="195" t="e">
        <f>SUMIFS(いきいき地区別調書!#REF!,いきいき地区別調書!$G$14:$G$20,3,いきいき地区別調書!$M$14:$M$20,"&gt;0",いきいき地区別調書!$F$14:$F$20,集計表!$B33)</f>
        <v>#REF!</v>
      </c>
      <c r="O33" s="193">
        <f>COUNTIFS(いきいき地区別調書!$G$14:$G$20,3,いきいき地区別調書!$N$14:$N$20,"&gt;0",いきいき地区別調書!$F$14:$F$20,$B33)</f>
        <v>0</v>
      </c>
      <c r="P33" s="194">
        <f>SUMIFS(いきいき地区別調書!$N$14:$N$20,いきいき地区別調書!$G$14:$G$20,3,いきいき地区別調書!$F$14:$F$20,$B33)</f>
        <v>0</v>
      </c>
      <c r="Q33" s="196" t="e">
        <f>SUMIFS(いきいき地区別調書!#REF!,いきいき地区別調書!$G$14:$G$20,3,いきいき地区別調書!$N$14:$N$20,"&gt;0",いきいき地区別調書!$F$14:$F$20,集計表!$B33)</f>
        <v>#REF!</v>
      </c>
      <c r="R33" s="193">
        <f>COUNTIFS(いきいき地区別調書!$G$14:$G$20,3,いきいき地区別調書!$N$14:$N$20,"&gt;0",いきいき地区別調書!$F$14:$F$20,$B33)</f>
        <v>0</v>
      </c>
      <c r="S33" s="194">
        <f>SUMIFS(いきいき地区別調書!$N$14:$N$20,いきいき地区別調書!$G$14:$G$20,3,いきいき地区別調書!$F$14:$F$20,$B33)</f>
        <v>0</v>
      </c>
      <c r="T33" s="196" t="e">
        <f>SUMIFS(いきいき地区別調書!#REF!,いきいき地区別調書!$G$14:$G$20,3,いきいき地区別調書!$N$14:$N$20,"&gt;0",いきいき地区別調書!$F$14:$F$20,集計表!$B33)</f>
        <v>#REF!</v>
      </c>
      <c r="U33" s="163"/>
      <c r="V33" s="197" t="e">
        <f>#REF!+F33+I33</f>
        <v>#REF!</v>
      </c>
      <c r="W33" s="194" t="e">
        <f>#REF!+G33+J33</f>
        <v>#REF!</v>
      </c>
      <c r="X33" s="196" t="e">
        <f>#REF!+H33+K33</f>
        <v>#REF!</v>
      </c>
    </row>
    <row r="34" spans="1:24" x14ac:dyDescent="0.15">
      <c r="A34" s="198"/>
      <c r="B34" s="199"/>
      <c r="C34" s="200"/>
      <c r="D34" s="201"/>
      <c r="E34" s="202"/>
      <c r="F34" s="200"/>
      <c r="G34" s="218"/>
      <c r="H34" s="202"/>
      <c r="I34" s="200"/>
      <c r="J34" s="218"/>
      <c r="K34" s="202"/>
      <c r="L34" s="200"/>
      <c r="M34" s="218"/>
      <c r="N34" s="202"/>
      <c r="O34" s="200"/>
      <c r="P34" s="218"/>
      <c r="Q34" s="219"/>
      <c r="R34" s="200"/>
      <c r="S34" s="218"/>
      <c r="T34" s="219"/>
      <c r="U34" s="163"/>
      <c r="V34" s="207"/>
      <c r="W34" s="204"/>
      <c r="X34" s="206"/>
    </row>
    <row r="35" spans="1:24" ht="14.25" thickBot="1" x14ac:dyDescent="0.2">
      <c r="A35" s="112" t="s">
        <v>198</v>
      </c>
      <c r="B35" s="220"/>
      <c r="C35" s="221"/>
      <c r="D35" s="222"/>
      <c r="E35" s="223"/>
      <c r="F35" s="221"/>
      <c r="G35" s="224"/>
      <c r="H35" s="223"/>
      <c r="I35" s="221"/>
      <c r="J35" s="224"/>
      <c r="K35" s="223"/>
      <c r="L35" s="221"/>
      <c r="M35" s="224"/>
      <c r="N35" s="223"/>
      <c r="O35" s="221"/>
      <c r="P35" s="224"/>
      <c r="Q35" s="225"/>
      <c r="R35" s="221"/>
      <c r="S35" s="224"/>
      <c r="T35" s="225"/>
      <c r="U35" s="163"/>
      <c r="V35" s="226"/>
      <c r="W35" s="224"/>
      <c r="X35" s="225"/>
    </row>
    <row r="36" spans="1:24" x14ac:dyDescent="0.15">
      <c r="P36" s="227"/>
      <c r="S36" s="227"/>
      <c r="W36" s="227"/>
    </row>
    <row r="37" spans="1:24" x14ac:dyDescent="0.15">
      <c r="F37" t="e">
        <f t="shared" ref="F37:Q37" si="20">F15+F16+F19+F22+F24+F27+F30+F31</f>
        <v>#REF!</v>
      </c>
      <c r="G37" s="227" t="e">
        <f t="shared" si="20"/>
        <v>#REF!</v>
      </c>
      <c r="H37" t="e">
        <f t="shared" si="20"/>
        <v>#REF!</v>
      </c>
      <c r="I37">
        <f t="shared" si="20"/>
        <v>0</v>
      </c>
      <c r="J37" s="227">
        <f t="shared" si="20"/>
        <v>0</v>
      </c>
      <c r="K37" t="e">
        <f t="shared" si="20"/>
        <v>#REF!</v>
      </c>
      <c r="L37">
        <f t="shared" si="20"/>
        <v>0</v>
      </c>
      <c r="M37" s="227">
        <f t="shared" si="20"/>
        <v>0</v>
      </c>
      <c r="N37" t="e">
        <f t="shared" si="20"/>
        <v>#REF!</v>
      </c>
      <c r="O37">
        <f t="shared" si="20"/>
        <v>0</v>
      </c>
      <c r="P37" s="227">
        <f t="shared" si="20"/>
        <v>0</v>
      </c>
      <c r="Q37" t="e">
        <f t="shared" si="20"/>
        <v>#REF!</v>
      </c>
      <c r="R37">
        <f t="shared" ref="R37:T37" si="21">R15+R16+R19+R22+R24+R27+R30+R31</f>
        <v>0</v>
      </c>
      <c r="S37" s="227">
        <f t="shared" si="21"/>
        <v>0</v>
      </c>
      <c r="T37" t="e">
        <f t="shared" si="21"/>
        <v>#REF!</v>
      </c>
      <c r="V37" t="e">
        <f>V15+V16+V19+V22+V24+V27+V30+V31</f>
        <v>#REF!</v>
      </c>
      <c r="W37" s="227" t="e">
        <f t="shared" ref="W37:X37" si="22">W15+W16+W19+W22+W24+W27+W30+W31</f>
        <v>#REF!</v>
      </c>
      <c r="X37" t="e">
        <f t="shared" si="22"/>
        <v>#REF!</v>
      </c>
    </row>
  </sheetData>
  <customSheetViews>
    <customSheetView guid="{BEDE37DE-DEC5-4E80-A1D5-52B653665AC3}" fitToPage="1" topLeftCell="C1">
      <selection activeCell="L6" sqref="L6"/>
      <pageMargins left="0.7" right="0.7" top="0.75" bottom="0.75" header="0.3" footer="0.3"/>
      <pageSetup paperSize="9" scale="48" orientation="landscape" r:id="rId1"/>
    </customSheetView>
    <customSheetView guid="{FA1CB8D1-4D38-4987-B14B-01C1519DCC50}" topLeftCell="C1">
      <selection activeCell="G20" sqref="G20"/>
      <pageMargins left="0.7" right="0.7" top="0.75" bottom="0.75" header="0.3" footer="0.3"/>
      <pageSetup paperSize="9" orientation="portrait" r:id="rId2"/>
    </customSheetView>
    <customSheetView guid="{411AFC40-2584-4990-957F-8E6671E24C5D}" topLeftCell="C1">
      <selection activeCell="G20" sqref="G20"/>
      <pageMargins left="0.7" right="0.7" top="0.75" bottom="0.75" header="0.3" footer="0.3"/>
      <pageSetup paperSize="9" orientation="portrait" r:id="rId3"/>
    </customSheetView>
    <customSheetView guid="{C0125626-5C92-4173-B019-57E650EB510B}" fitToPage="1" topLeftCell="C1">
      <selection activeCell="L6" sqref="L6"/>
      <pageMargins left="0.7" right="0.7" top="0.75" bottom="0.75" header="0.3" footer="0.3"/>
      <pageSetup paperSize="9" scale="48" orientation="landscape" r:id="rId4"/>
    </customSheetView>
  </customSheetViews>
  <mergeCells count="7">
    <mergeCell ref="R2:T2"/>
    <mergeCell ref="B2:B3"/>
    <mergeCell ref="L2:N2"/>
    <mergeCell ref="O2:Q2"/>
    <mergeCell ref="C2:E2"/>
    <mergeCell ref="F2:H2"/>
    <mergeCell ref="I2:K2"/>
  </mergeCells>
  <phoneticPr fontId="1"/>
  <pageMargins left="0.7" right="0.7" top="0.75" bottom="0.75" header="0.3" footer="0.3"/>
  <pageSetup paperSize="9" scale="52"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耕作条件</vt:lpstr>
      <vt:lpstr>いきいき地区別調書</vt:lpstr>
      <vt:lpstr>作成要領</vt:lpstr>
      <vt:lpstr>集計表</vt:lpstr>
      <vt:lpstr>いきいき地区別調書!Print_Area</vt:lpstr>
      <vt:lpstr>耕作条件!Print_Area</vt:lpstr>
      <vt:lpstr>作成要領!Print_Area</vt:lpstr>
      <vt:lpstr>いきいき地区別調書!Print_Titles</vt:lpstr>
      <vt:lpstr>耕作条件!Print_Titles</vt:lpstr>
      <vt:lpstr>作成要領!Print_Titles</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県南農村0197-35-8441</cp:lastModifiedBy>
  <cp:lastPrinted>2025-07-11T05:23:54Z</cp:lastPrinted>
  <dcterms:created xsi:type="dcterms:W3CDTF">2010-06-10T01:56:01Z</dcterms:created>
  <dcterms:modified xsi:type="dcterms:W3CDTF">2025-07-11T07:10:22Z</dcterms:modified>
</cp:coreProperties>
</file>